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Users\Дмитрий\Desktop\14.04.17\CC\"/>
    </mc:Choice>
  </mc:AlternateContent>
  <xr:revisionPtr revIDLastSave="0" documentId="13_ncr:1_{4272C66E-D08D-433E-9181-C3008722B5CC}" xr6:coauthVersionLast="45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СВОД_2025" sheetId="14" r:id="rId1"/>
    <sheet name="янв.25" sheetId="15" r:id="rId2"/>
    <sheet name="фев.25" sheetId="16" r:id="rId3"/>
    <sheet name="мар.25" sheetId="17" r:id="rId4"/>
    <sheet name="апр.25" sheetId="18" r:id="rId5"/>
    <sheet name="май.25" sheetId="19" r:id="rId6"/>
    <sheet name="июн.25" sheetId="20" r:id="rId7"/>
    <sheet name="июл.25" sheetId="21" r:id="rId8"/>
    <sheet name="авг.25" sheetId="22" r:id="rId9"/>
    <sheet name="сен.25" sheetId="23" r:id="rId10"/>
    <sheet name="окт.25" sheetId="24" r:id="rId11"/>
    <sheet name="ноя.25" sheetId="25" r:id="rId12"/>
    <sheet name="дек.25" sheetId="26" r:id="rId13"/>
    <sheet name="СВОД_2026" sheetId="27" r:id="rId14"/>
    <sheet name="янв.26" sheetId="28" r:id="rId15"/>
    <sheet name="фев.26" sheetId="29" r:id="rId16"/>
    <sheet name="мар.26" sheetId="30" r:id="rId17"/>
    <sheet name="апр.26" sheetId="31" r:id="rId18"/>
    <sheet name="май.26" sheetId="32" r:id="rId19"/>
    <sheet name="июн.26" sheetId="33" r:id="rId20"/>
    <sheet name="июл.26" sheetId="34" r:id="rId21"/>
    <sheet name="авг.26" sheetId="35" r:id="rId22"/>
    <sheet name="сен.26" sheetId="36" r:id="rId23"/>
    <sheet name="окт.26" sheetId="37" r:id="rId24"/>
    <sheet name="ноя.26" sheetId="38" r:id="rId25"/>
    <sheet name="дек.26" sheetId="39" r:id="rId26"/>
  </sheets>
  <definedNames>
    <definedName name="_xlnm._FilterDatabase" localSheetId="8" hidden="1">авг.25!$A$6:$L$351</definedName>
    <definedName name="_xlnm._FilterDatabase" localSheetId="21" hidden="1">авг.26!$A$6:$L$354</definedName>
    <definedName name="_xlnm._FilterDatabase" localSheetId="4" hidden="1">апр.25!$A$6:$O$354</definedName>
    <definedName name="_xlnm._FilterDatabase" localSheetId="17" hidden="1">апр.26!$A$6:$L$354</definedName>
    <definedName name="_xlnm._FilterDatabase" localSheetId="12" hidden="1">дек.25!$A$6:$L$354</definedName>
    <definedName name="_xlnm._FilterDatabase" localSheetId="25" hidden="1">дек.26!$A$6:$L$354</definedName>
    <definedName name="_xlnm._FilterDatabase" localSheetId="7" hidden="1">июл.25!$A$6:$K$354</definedName>
    <definedName name="_xlnm._FilterDatabase" localSheetId="20" hidden="1">июл.26!$A$6:$L$354</definedName>
    <definedName name="_xlnm._FilterDatabase" localSheetId="6" hidden="1">июн.25!$A$6:$K$354</definedName>
    <definedName name="_xlnm._FilterDatabase" localSheetId="19" hidden="1">июн.26!$A$6:$L$354</definedName>
    <definedName name="_xlnm._FilterDatabase" localSheetId="5" hidden="1">май.25!$A$6:$L$6</definedName>
    <definedName name="_xlnm._FilterDatabase" localSheetId="18" hidden="1">май.26!$A$6:$L$354</definedName>
    <definedName name="_xlnm._FilterDatabase" localSheetId="3" hidden="1">мар.25!$A$6:$L$354</definedName>
    <definedName name="_xlnm._FilterDatabase" localSheetId="16" hidden="1">мар.26!$A$6:$L$354</definedName>
    <definedName name="_xlnm._FilterDatabase" localSheetId="11" hidden="1">ноя.25!$A$6:$L$354</definedName>
    <definedName name="_xlnm._FilterDatabase" localSheetId="24" hidden="1">ноя.26!$A$6:$L$354</definedName>
    <definedName name="_xlnm._FilterDatabase" localSheetId="10" hidden="1">окт.25!$A$6:$K$354</definedName>
    <definedName name="_xlnm._FilterDatabase" localSheetId="23" hidden="1">окт.26!$A$6:$L$354</definedName>
    <definedName name="_xlnm._FilterDatabase" localSheetId="0" hidden="1">СВОД_2025!$A$8:$T$355</definedName>
    <definedName name="_xlnm._FilterDatabase" localSheetId="13" hidden="1">СВОД_2026!$A$8:$R$354</definedName>
    <definedName name="_xlnm._FilterDatabase" localSheetId="9" hidden="1">сен.25!$A$6:$N$354</definedName>
    <definedName name="_xlnm._FilterDatabase" localSheetId="22" hidden="1">сен.26!$A$6:$L$354</definedName>
    <definedName name="_xlnm._FilterDatabase" localSheetId="2" hidden="1">фев.25!$A$6:$L$354</definedName>
    <definedName name="_xlnm._FilterDatabase" localSheetId="15" hidden="1">фев.26!$A$6:$L$354</definedName>
    <definedName name="_xlnm._FilterDatabase" localSheetId="1" hidden="1">янв.25!$A$6:$L$354</definedName>
    <definedName name="_xlnm._FilterDatabase" localSheetId="14" hidden="1">янв.26!$A$6:$L$354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8" i="28" l="1"/>
  <c r="F290" i="27" s="1"/>
  <c r="H15" i="28"/>
  <c r="H305" i="28"/>
  <c r="H29" i="28"/>
  <c r="H83" i="28"/>
  <c r="H336" i="28"/>
  <c r="H85" i="28"/>
  <c r="H285" i="26"/>
  <c r="H317" i="26"/>
  <c r="H336" i="26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180" i="27"/>
  <c r="F181" i="27"/>
  <c r="F182" i="27"/>
  <c r="F183" i="27"/>
  <c r="F184" i="27"/>
  <c r="F185" i="27"/>
  <c r="F186" i="27"/>
  <c r="F187" i="27"/>
  <c r="F188" i="27"/>
  <c r="F189" i="27"/>
  <c r="F190" i="27"/>
  <c r="F191" i="27"/>
  <c r="F192" i="27"/>
  <c r="F193" i="27"/>
  <c r="F194" i="27"/>
  <c r="F195" i="27"/>
  <c r="F196" i="27"/>
  <c r="F197" i="27"/>
  <c r="F198" i="27"/>
  <c r="F199" i="27"/>
  <c r="F200" i="27"/>
  <c r="F201" i="27"/>
  <c r="F202" i="27"/>
  <c r="F203" i="27"/>
  <c r="F204" i="27"/>
  <c r="F205" i="27"/>
  <c r="F206" i="27"/>
  <c r="F207" i="27"/>
  <c r="F208" i="27"/>
  <c r="F209" i="27"/>
  <c r="F210" i="27"/>
  <c r="F211" i="27"/>
  <c r="F212" i="27"/>
  <c r="F213" i="27"/>
  <c r="F214" i="27"/>
  <c r="F215" i="27"/>
  <c r="F216" i="27"/>
  <c r="F217" i="27"/>
  <c r="F218" i="27"/>
  <c r="F219" i="27"/>
  <c r="F220" i="27"/>
  <c r="F221" i="27"/>
  <c r="F222" i="27"/>
  <c r="F223" i="27"/>
  <c r="F224" i="27"/>
  <c r="F225" i="27"/>
  <c r="F226" i="27"/>
  <c r="F227" i="27"/>
  <c r="F228" i="27"/>
  <c r="F229" i="27"/>
  <c r="F230" i="27"/>
  <c r="F231" i="27"/>
  <c r="F232" i="27"/>
  <c r="F233" i="27"/>
  <c r="F234" i="27"/>
  <c r="F235" i="27"/>
  <c r="F236" i="27"/>
  <c r="F237" i="27"/>
  <c r="F238" i="27"/>
  <c r="F239" i="27"/>
  <c r="F240" i="27"/>
  <c r="F241" i="27"/>
  <c r="F242" i="27"/>
  <c r="F243" i="27"/>
  <c r="F244" i="27"/>
  <c r="F245" i="27"/>
  <c r="F246" i="27"/>
  <c r="F247" i="27"/>
  <c r="F248" i="27"/>
  <c r="F249" i="27"/>
  <c r="F250" i="27"/>
  <c r="F251" i="27"/>
  <c r="F252" i="27"/>
  <c r="F253" i="27"/>
  <c r="F254" i="27"/>
  <c r="F255" i="27"/>
  <c r="F256" i="27"/>
  <c r="F257" i="27"/>
  <c r="F258" i="27"/>
  <c r="F259" i="27"/>
  <c r="F260" i="27"/>
  <c r="F261" i="27"/>
  <c r="F262" i="27"/>
  <c r="F263" i="27"/>
  <c r="F264" i="27"/>
  <c r="F265" i="27"/>
  <c r="F266" i="27"/>
  <c r="F267" i="27"/>
  <c r="F268" i="27"/>
  <c r="F269" i="27"/>
  <c r="F270" i="27"/>
  <c r="F271" i="27"/>
  <c r="F272" i="27"/>
  <c r="F273" i="27"/>
  <c r="F274" i="27"/>
  <c r="F275" i="27"/>
  <c r="F276" i="27"/>
  <c r="F277" i="27"/>
  <c r="F278" i="27"/>
  <c r="F279" i="27"/>
  <c r="F280" i="27"/>
  <c r="F281" i="27"/>
  <c r="F282" i="27"/>
  <c r="F283" i="27"/>
  <c r="F284" i="27"/>
  <c r="F285" i="27"/>
  <c r="F286" i="27"/>
  <c r="F287" i="27"/>
  <c r="F288" i="27"/>
  <c r="F289" i="27"/>
  <c r="F291" i="27"/>
  <c r="F292" i="27"/>
  <c r="F293" i="27"/>
  <c r="F294" i="27"/>
  <c r="F295" i="27"/>
  <c r="F296" i="27"/>
  <c r="F297" i="27"/>
  <c r="F298" i="27"/>
  <c r="F299" i="27"/>
  <c r="F300" i="27"/>
  <c r="F301" i="27"/>
  <c r="F302" i="27"/>
  <c r="F303" i="27"/>
  <c r="F304" i="27"/>
  <c r="F305" i="27"/>
  <c r="F306" i="27"/>
  <c r="F307" i="27"/>
  <c r="F308" i="27"/>
  <c r="F309" i="27"/>
  <c r="F310" i="27"/>
  <c r="F311" i="27"/>
  <c r="F312" i="27"/>
  <c r="F313" i="27"/>
  <c r="F314" i="27"/>
  <c r="F315" i="27"/>
  <c r="F316" i="27"/>
  <c r="F317" i="27"/>
  <c r="F318" i="27"/>
  <c r="F319" i="27"/>
  <c r="F320" i="27"/>
  <c r="F321" i="27"/>
  <c r="F322" i="27"/>
  <c r="F323" i="27"/>
  <c r="F324" i="27"/>
  <c r="F325" i="27"/>
  <c r="F326" i="27"/>
  <c r="F327" i="27"/>
  <c r="F328" i="27"/>
  <c r="F329" i="27"/>
  <c r="F330" i="27"/>
  <c r="F331" i="27"/>
  <c r="F332" i="27"/>
  <c r="F333" i="27"/>
  <c r="F334" i="27"/>
  <c r="F335" i="27"/>
  <c r="F336" i="27"/>
  <c r="F337" i="27"/>
  <c r="F338" i="27"/>
  <c r="F339" i="27"/>
  <c r="F340" i="27"/>
  <c r="F341" i="27"/>
  <c r="F342" i="27"/>
  <c r="F343" i="27"/>
  <c r="F344" i="27"/>
  <c r="F345" i="27"/>
  <c r="F346" i="27"/>
  <c r="F347" i="27"/>
  <c r="F348" i="27"/>
  <c r="F349" i="27"/>
  <c r="F350" i="27"/>
  <c r="F351" i="27"/>
  <c r="F352" i="27"/>
  <c r="F353" i="27"/>
  <c r="F9" i="27"/>
  <c r="E354" i="39"/>
  <c r="G354" i="39" s="1"/>
  <c r="E353" i="39"/>
  <c r="G353" i="39" s="1"/>
  <c r="E352" i="39"/>
  <c r="G352" i="39" s="1"/>
  <c r="E351" i="39"/>
  <c r="G351" i="39" s="1"/>
  <c r="R353" i="27" s="1"/>
  <c r="E350" i="39"/>
  <c r="G350" i="39" s="1"/>
  <c r="R352" i="27" s="1"/>
  <c r="E349" i="39"/>
  <c r="G349" i="39" s="1"/>
  <c r="R351" i="27" s="1"/>
  <c r="E348" i="39"/>
  <c r="G348" i="39" s="1"/>
  <c r="R350" i="27" s="1"/>
  <c r="E347" i="39"/>
  <c r="G347" i="39" s="1"/>
  <c r="R349" i="27" s="1"/>
  <c r="E346" i="39"/>
  <c r="G346" i="39" s="1"/>
  <c r="R348" i="27" s="1"/>
  <c r="E345" i="39"/>
  <c r="G345" i="39" s="1"/>
  <c r="R347" i="27" s="1"/>
  <c r="E344" i="39"/>
  <c r="G344" i="39" s="1"/>
  <c r="R346" i="27" s="1"/>
  <c r="E343" i="39"/>
  <c r="G343" i="39" s="1"/>
  <c r="R345" i="27" s="1"/>
  <c r="E342" i="39"/>
  <c r="G342" i="39" s="1"/>
  <c r="R344" i="27" s="1"/>
  <c r="E341" i="39"/>
  <c r="G341" i="39" s="1"/>
  <c r="R343" i="27" s="1"/>
  <c r="E340" i="39"/>
  <c r="G340" i="39" s="1"/>
  <c r="R342" i="27" s="1"/>
  <c r="E339" i="39"/>
  <c r="G339" i="39" s="1"/>
  <c r="R341" i="27" s="1"/>
  <c r="E338" i="39"/>
  <c r="G338" i="39" s="1"/>
  <c r="R340" i="27" s="1"/>
  <c r="E337" i="39"/>
  <c r="G337" i="39" s="1"/>
  <c r="R339" i="27" s="1"/>
  <c r="E336" i="39"/>
  <c r="G336" i="39" s="1"/>
  <c r="R338" i="27" s="1"/>
  <c r="E335" i="39"/>
  <c r="G335" i="39" s="1"/>
  <c r="R337" i="27" s="1"/>
  <c r="E334" i="39"/>
  <c r="G334" i="39" s="1"/>
  <c r="R336" i="27" s="1"/>
  <c r="E333" i="39"/>
  <c r="G333" i="39" s="1"/>
  <c r="R335" i="27" s="1"/>
  <c r="E332" i="39"/>
  <c r="G332" i="39" s="1"/>
  <c r="R334" i="27" s="1"/>
  <c r="E331" i="39"/>
  <c r="G331" i="39" s="1"/>
  <c r="R333" i="27" s="1"/>
  <c r="E330" i="39"/>
  <c r="G330" i="39" s="1"/>
  <c r="R332" i="27" s="1"/>
  <c r="E329" i="39"/>
  <c r="G329" i="39" s="1"/>
  <c r="R331" i="27" s="1"/>
  <c r="E328" i="39"/>
  <c r="G328" i="39" s="1"/>
  <c r="R330" i="27" s="1"/>
  <c r="E327" i="39"/>
  <c r="G327" i="39" s="1"/>
  <c r="R329" i="27" s="1"/>
  <c r="E326" i="39"/>
  <c r="G326" i="39" s="1"/>
  <c r="R328" i="27" s="1"/>
  <c r="E325" i="39"/>
  <c r="G325" i="39" s="1"/>
  <c r="R327" i="27" s="1"/>
  <c r="E324" i="39"/>
  <c r="G324" i="39" s="1"/>
  <c r="R326" i="27" s="1"/>
  <c r="E323" i="39"/>
  <c r="G323" i="39" s="1"/>
  <c r="R325" i="27" s="1"/>
  <c r="E322" i="39"/>
  <c r="G322" i="39" s="1"/>
  <c r="R324" i="27" s="1"/>
  <c r="E321" i="39"/>
  <c r="G321" i="39" s="1"/>
  <c r="R323" i="27" s="1"/>
  <c r="E320" i="39"/>
  <c r="G320" i="39" s="1"/>
  <c r="R322" i="27" s="1"/>
  <c r="E319" i="39"/>
  <c r="G319" i="39" s="1"/>
  <c r="R321" i="27" s="1"/>
  <c r="E318" i="39"/>
  <c r="G318" i="39" s="1"/>
  <c r="R320" i="27" s="1"/>
  <c r="E317" i="39"/>
  <c r="G317" i="39" s="1"/>
  <c r="R319" i="27" s="1"/>
  <c r="E316" i="39"/>
  <c r="G316" i="39" s="1"/>
  <c r="R318" i="27" s="1"/>
  <c r="E315" i="39"/>
  <c r="G315" i="39" s="1"/>
  <c r="R317" i="27" s="1"/>
  <c r="E314" i="39"/>
  <c r="G314" i="39" s="1"/>
  <c r="R316" i="27" s="1"/>
  <c r="E313" i="39"/>
  <c r="G313" i="39" s="1"/>
  <c r="R315" i="27" s="1"/>
  <c r="E312" i="39"/>
  <c r="G312" i="39" s="1"/>
  <c r="R314" i="27" s="1"/>
  <c r="E311" i="39"/>
  <c r="G311" i="39" s="1"/>
  <c r="R313" i="27" s="1"/>
  <c r="E310" i="39"/>
  <c r="G310" i="39" s="1"/>
  <c r="R312" i="27" s="1"/>
  <c r="E309" i="39"/>
  <c r="G309" i="39" s="1"/>
  <c r="R311" i="27" s="1"/>
  <c r="E308" i="39"/>
  <c r="G308" i="39" s="1"/>
  <c r="R310" i="27" s="1"/>
  <c r="E307" i="39"/>
  <c r="G307" i="39" s="1"/>
  <c r="R309" i="27" s="1"/>
  <c r="E306" i="39"/>
  <c r="G306" i="39" s="1"/>
  <c r="R308" i="27" s="1"/>
  <c r="E305" i="39"/>
  <c r="G305" i="39" s="1"/>
  <c r="R307" i="27" s="1"/>
  <c r="E304" i="39"/>
  <c r="G304" i="39" s="1"/>
  <c r="R306" i="27" s="1"/>
  <c r="E303" i="39"/>
  <c r="G303" i="39" s="1"/>
  <c r="R305" i="27" s="1"/>
  <c r="E302" i="39"/>
  <c r="G302" i="39" s="1"/>
  <c r="R304" i="27" s="1"/>
  <c r="E301" i="39"/>
  <c r="G301" i="39" s="1"/>
  <c r="R303" i="27" s="1"/>
  <c r="E300" i="39"/>
  <c r="G300" i="39" s="1"/>
  <c r="R302" i="27" s="1"/>
  <c r="E299" i="39"/>
  <c r="G299" i="39" s="1"/>
  <c r="R301" i="27" s="1"/>
  <c r="E298" i="39"/>
  <c r="G298" i="39" s="1"/>
  <c r="R300" i="27" s="1"/>
  <c r="E297" i="39"/>
  <c r="G297" i="39" s="1"/>
  <c r="R299" i="27" s="1"/>
  <c r="E296" i="39"/>
  <c r="G296" i="39" s="1"/>
  <c r="R298" i="27" s="1"/>
  <c r="E295" i="39"/>
  <c r="G295" i="39" s="1"/>
  <c r="R297" i="27" s="1"/>
  <c r="E294" i="39"/>
  <c r="G294" i="39" s="1"/>
  <c r="R296" i="27" s="1"/>
  <c r="E293" i="39"/>
  <c r="G293" i="39" s="1"/>
  <c r="R295" i="27" s="1"/>
  <c r="E292" i="39"/>
  <c r="G292" i="39" s="1"/>
  <c r="R294" i="27" s="1"/>
  <c r="E291" i="39"/>
  <c r="G291" i="39" s="1"/>
  <c r="R293" i="27" s="1"/>
  <c r="E290" i="39"/>
  <c r="G290" i="39" s="1"/>
  <c r="R292" i="27" s="1"/>
  <c r="E289" i="39"/>
  <c r="G289" i="39" s="1"/>
  <c r="R291" i="27" s="1"/>
  <c r="E288" i="39"/>
  <c r="G288" i="39" s="1"/>
  <c r="R290" i="27" s="1"/>
  <c r="E287" i="39"/>
  <c r="G287" i="39" s="1"/>
  <c r="R289" i="27" s="1"/>
  <c r="E286" i="39"/>
  <c r="G286" i="39" s="1"/>
  <c r="R288" i="27" s="1"/>
  <c r="E285" i="39"/>
  <c r="G285" i="39" s="1"/>
  <c r="R287" i="27" s="1"/>
  <c r="E284" i="39"/>
  <c r="G284" i="39" s="1"/>
  <c r="R286" i="27" s="1"/>
  <c r="E283" i="39"/>
  <c r="G283" i="39" s="1"/>
  <c r="R285" i="27" s="1"/>
  <c r="E282" i="39"/>
  <c r="G282" i="39" s="1"/>
  <c r="R284" i="27" s="1"/>
  <c r="E281" i="39"/>
  <c r="G281" i="39" s="1"/>
  <c r="R283" i="27" s="1"/>
  <c r="E280" i="39"/>
  <c r="G280" i="39" s="1"/>
  <c r="R282" i="27" s="1"/>
  <c r="E279" i="39"/>
  <c r="G279" i="39" s="1"/>
  <c r="R281" i="27" s="1"/>
  <c r="E278" i="39"/>
  <c r="G278" i="39" s="1"/>
  <c r="R280" i="27" s="1"/>
  <c r="E277" i="39"/>
  <c r="G277" i="39" s="1"/>
  <c r="R279" i="27" s="1"/>
  <c r="E276" i="39"/>
  <c r="G276" i="39" s="1"/>
  <c r="R278" i="27" s="1"/>
  <c r="E275" i="39"/>
  <c r="G275" i="39" s="1"/>
  <c r="R277" i="27" s="1"/>
  <c r="E274" i="39"/>
  <c r="G274" i="39" s="1"/>
  <c r="R276" i="27" s="1"/>
  <c r="E273" i="39"/>
  <c r="G273" i="39" s="1"/>
  <c r="R275" i="27" s="1"/>
  <c r="E272" i="39"/>
  <c r="G272" i="39" s="1"/>
  <c r="R274" i="27" s="1"/>
  <c r="E271" i="39"/>
  <c r="G271" i="39" s="1"/>
  <c r="R273" i="27" s="1"/>
  <c r="E270" i="39"/>
  <c r="G270" i="39" s="1"/>
  <c r="R272" i="27" s="1"/>
  <c r="E269" i="39"/>
  <c r="G269" i="39" s="1"/>
  <c r="R271" i="27" s="1"/>
  <c r="E268" i="39"/>
  <c r="G268" i="39" s="1"/>
  <c r="R270" i="27" s="1"/>
  <c r="E267" i="39"/>
  <c r="G267" i="39" s="1"/>
  <c r="R269" i="27" s="1"/>
  <c r="E266" i="39"/>
  <c r="G266" i="39" s="1"/>
  <c r="R268" i="27" s="1"/>
  <c r="E265" i="39"/>
  <c r="G265" i="39" s="1"/>
  <c r="R267" i="27" s="1"/>
  <c r="E264" i="39"/>
  <c r="G264" i="39" s="1"/>
  <c r="R266" i="27" s="1"/>
  <c r="E263" i="39"/>
  <c r="G263" i="39" s="1"/>
  <c r="R265" i="27" s="1"/>
  <c r="E262" i="39"/>
  <c r="G262" i="39" s="1"/>
  <c r="R264" i="27" s="1"/>
  <c r="E261" i="39"/>
  <c r="G261" i="39" s="1"/>
  <c r="R263" i="27" s="1"/>
  <c r="E260" i="39"/>
  <c r="G260" i="39" s="1"/>
  <c r="R262" i="27" s="1"/>
  <c r="E259" i="39"/>
  <c r="G259" i="39" s="1"/>
  <c r="R261" i="27" s="1"/>
  <c r="E258" i="39"/>
  <c r="G258" i="39" s="1"/>
  <c r="R260" i="27" s="1"/>
  <c r="E257" i="39"/>
  <c r="G257" i="39" s="1"/>
  <c r="R259" i="27" s="1"/>
  <c r="E256" i="39"/>
  <c r="G256" i="39" s="1"/>
  <c r="R258" i="27" s="1"/>
  <c r="E255" i="39"/>
  <c r="G255" i="39" s="1"/>
  <c r="R257" i="27" s="1"/>
  <c r="E254" i="39"/>
  <c r="G254" i="39" s="1"/>
  <c r="R256" i="27" s="1"/>
  <c r="E253" i="39"/>
  <c r="G253" i="39" s="1"/>
  <c r="R255" i="27" s="1"/>
  <c r="E252" i="39"/>
  <c r="G252" i="39" s="1"/>
  <c r="R254" i="27" s="1"/>
  <c r="E251" i="39"/>
  <c r="G251" i="39" s="1"/>
  <c r="R253" i="27" s="1"/>
  <c r="E250" i="39"/>
  <c r="G250" i="39" s="1"/>
  <c r="R252" i="27" s="1"/>
  <c r="E249" i="39"/>
  <c r="G249" i="39" s="1"/>
  <c r="R251" i="27" s="1"/>
  <c r="E248" i="39"/>
  <c r="G248" i="39" s="1"/>
  <c r="R250" i="27" s="1"/>
  <c r="E247" i="39"/>
  <c r="G247" i="39" s="1"/>
  <c r="R249" i="27" s="1"/>
  <c r="E246" i="39"/>
  <c r="G246" i="39" s="1"/>
  <c r="R248" i="27" s="1"/>
  <c r="E245" i="39"/>
  <c r="G245" i="39" s="1"/>
  <c r="R247" i="27" s="1"/>
  <c r="E244" i="39"/>
  <c r="G244" i="39" s="1"/>
  <c r="R246" i="27" s="1"/>
  <c r="E243" i="39"/>
  <c r="G243" i="39" s="1"/>
  <c r="R245" i="27" s="1"/>
  <c r="E242" i="39"/>
  <c r="G242" i="39" s="1"/>
  <c r="R244" i="27" s="1"/>
  <c r="E241" i="39"/>
  <c r="G241" i="39" s="1"/>
  <c r="R243" i="27" s="1"/>
  <c r="E240" i="39"/>
  <c r="G240" i="39" s="1"/>
  <c r="R242" i="27" s="1"/>
  <c r="E239" i="39"/>
  <c r="G239" i="39" s="1"/>
  <c r="R241" i="27" s="1"/>
  <c r="E238" i="39"/>
  <c r="G238" i="39" s="1"/>
  <c r="R240" i="27" s="1"/>
  <c r="E237" i="39"/>
  <c r="G237" i="39" s="1"/>
  <c r="R239" i="27" s="1"/>
  <c r="E236" i="39"/>
  <c r="G236" i="39" s="1"/>
  <c r="R238" i="27" s="1"/>
  <c r="E235" i="39"/>
  <c r="G235" i="39" s="1"/>
  <c r="R237" i="27" s="1"/>
  <c r="E234" i="39"/>
  <c r="G234" i="39" s="1"/>
  <c r="R236" i="27" s="1"/>
  <c r="E233" i="39"/>
  <c r="G233" i="39" s="1"/>
  <c r="R235" i="27" s="1"/>
  <c r="E232" i="39"/>
  <c r="G232" i="39" s="1"/>
  <c r="R234" i="27" s="1"/>
  <c r="E231" i="39"/>
  <c r="G231" i="39" s="1"/>
  <c r="R233" i="27" s="1"/>
  <c r="E230" i="39"/>
  <c r="G230" i="39" s="1"/>
  <c r="R232" i="27" s="1"/>
  <c r="E229" i="39"/>
  <c r="G229" i="39" s="1"/>
  <c r="R231" i="27" s="1"/>
  <c r="E228" i="39"/>
  <c r="G228" i="39" s="1"/>
  <c r="R230" i="27" s="1"/>
  <c r="E227" i="39"/>
  <c r="G227" i="39" s="1"/>
  <c r="R229" i="27" s="1"/>
  <c r="E226" i="39"/>
  <c r="G226" i="39" s="1"/>
  <c r="R228" i="27" s="1"/>
  <c r="E225" i="39"/>
  <c r="G225" i="39" s="1"/>
  <c r="R227" i="27" s="1"/>
  <c r="E224" i="39"/>
  <c r="G224" i="39" s="1"/>
  <c r="R226" i="27" s="1"/>
  <c r="E223" i="39"/>
  <c r="G223" i="39" s="1"/>
  <c r="R225" i="27" s="1"/>
  <c r="E222" i="39"/>
  <c r="G222" i="39" s="1"/>
  <c r="R224" i="27" s="1"/>
  <c r="E221" i="39"/>
  <c r="G221" i="39" s="1"/>
  <c r="R223" i="27" s="1"/>
  <c r="E220" i="39"/>
  <c r="G220" i="39" s="1"/>
  <c r="R222" i="27" s="1"/>
  <c r="E219" i="39"/>
  <c r="G219" i="39" s="1"/>
  <c r="R221" i="27" s="1"/>
  <c r="E218" i="39"/>
  <c r="G218" i="39" s="1"/>
  <c r="R220" i="27" s="1"/>
  <c r="E217" i="39"/>
  <c r="G217" i="39" s="1"/>
  <c r="R219" i="27" s="1"/>
  <c r="E216" i="39"/>
  <c r="G216" i="39" s="1"/>
  <c r="R218" i="27" s="1"/>
  <c r="E215" i="39"/>
  <c r="G215" i="39" s="1"/>
  <c r="R217" i="27" s="1"/>
  <c r="E214" i="39"/>
  <c r="G214" i="39" s="1"/>
  <c r="R216" i="27" s="1"/>
  <c r="E213" i="39"/>
  <c r="G213" i="39" s="1"/>
  <c r="R215" i="27" s="1"/>
  <c r="E212" i="39"/>
  <c r="G212" i="39" s="1"/>
  <c r="R214" i="27" s="1"/>
  <c r="E211" i="39"/>
  <c r="G211" i="39" s="1"/>
  <c r="R213" i="27" s="1"/>
  <c r="E210" i="39"/>
  <c r="G210" i="39" s="1"/>
  <c r="R212" i="27" s="1"/>
  <c r="E209" i="39"/>
  <c r="G209" i="39" s="1"/>
  <c r="R211" i="27" s="1"/>
  <c r="E208" i="39"/>
  <c r="G208" i="39" s="1"/>
  <c r="R210" i="27" s="1"/>
  <c r="E207" i="39"/>
  <c r="G207" i="39" s="1"/>
  <c r="R209" i="27" s="1"/>
  <c r="E206" i="39"/>
  <c r="G206" i="39" s="1"/>
  <c r="R208" i="27" s="1"/>
  <c r="E205" i="39"/>
  <c r="G205" i="39" s="1"/>
  <c r="R207" i="27" s="1"/>
  <c r="E204" i="39"/>
  <c r="G204" i="39" s="1"/>
  <c r="R206" i="27" s="1"/>
  <c r="E203" i="39"/>
  <c r="G203" i="39" s="1"/>
  <c r="R205" i="27" s="1"/>
  <c r="E202" i="39"/>
  <c r="G202" i="39" s="1"/>
  <c r="R204" i="27" s="1"/>
  <c r="E201" i="39"/>
  <c r="G201" i="39" s="1"/>
  <c r="R203" i="27" s="1"/>
  <c r="E200" i="39"/>
  <c r="G200" i="39" s="1"/>
  <c r="R202" i="27" s="1"/>
  <c r="E199" i="39"/>
  <c r="G199" i="39" s="1"/>
  <c r="R201" i="27" s="1"/>
  <c r="E198" i="39"/>
  <c r="G198" i="39" s="1"/>
  <c r="R200" i="27" s="1"/>
  <c r="E197" i="39"/>
  <c r="G197" i="39" s="1"/>
  <c r="R199" i="27" s="1"/>
  <c r="E196" i="39"/>
  <c r="G196" i="39" s="1"/>
  <c r="R198" i="27" s="1"/>
  <c r="E195" i="39"/>
  <c r="G195" i="39" s="1"/>
  <c r="R197" i="27" s="1"/>
  <c r="E194" i="39"/>
  <c r="G194" i="39" s="1"/>
  <c r="R196" i="27" s="1"/>
  <c r="E193" i="39"/>
  <c r="G193" i="39" s="1"/>
  <c r="R195" i="27" s="1"/>
  <c r="E192" i="39"/>
  <c r="G192" i="39" s="1"/>
  <c r="R194" i="27" s="1"/>
  <c r="E191" i="39"/>
  <c r="G191" i="39" s="1"/>
  <c r="R193" i="27" s="1"/>
  <c r="E190" i="39"/>
  <c r="G190" i="39" s="1"/>
  <c r="R192" i="27" s="1"/>
  <c r="E189" i="39"/>
  <c r="G189" i="39" s="1"/>
  <c r="R191" i="27" s="1"/>
  <c r="E188" i="39"/>
  <c r="G188" i="39" s="1"/>
  <c r="R190" i="27" s="1"/>
  <c r="E187" i="39"/>
  <c r="G187" i="39" s="1"/>
  <c r="R189" i="27" s="1"/>
  <c r="E186" i="39"/>
  <c r="G186" i="39" s="1"/>
  <c r="R188" i="27" s="1"/>
  <c r="E185" i="39"/>
  <c r="G185" i="39" s="1"/>
  <c r="R187" i="27" s="1"/>
  <c r="E184" i="39"/>
  <c r="G184" i="39" s="1"/>
  <c r="R186" i="27" s="1"/>
  <c r="E183" i="39"/>
  <c r="G183" i="39" s="1"/>
  <c r="R185" i="27" s="1"/>
  <c r="E182" i="39"/>
  <c r="G182" i="39" s="1"/>
  <c r="R184" i="27" s="1"/>
  <c r="E181" i="39"/>
  <c r="G181" i="39" s="1"/>
  <c r="R183" i="27" s="1"/>
  <c r="E180" i="39"/>
  <c r="G180" i="39" s="1"/>
  <c r="R182" i="27" s="1"/>
  <c r="E179" i="39"/>
  <c r="G179" i="39" s="1"/>
  <c r="R181" i="27" s="1"/>
  <c r="E178" i="39"/>
  <c r="G178" i="39" s="1"/>
  <c r="R180" i="27" s="1"/>
  <c r="B178" i="39"/>
  <c r="E177" i="39"/>
  <c r="G177" i="39" s="1"/>
  <c r="R179" i="27" s="1"/>
  <c r="E176" i="39"/>
  <c r="G176" i="39" s="1"/>
  <c r="R178" i="27" s="1"/>
  <c r="E175" i="39"/>
  <c r="G175" i="39" s="1"/>
  <c r="R177" i="27" s="1"/>
  <c r="E174" i="39"/>
  <c r="G174" i="39" s="1"/>
  <c r="R176" i="27" s="1"/>
  <c r="E173" i="39"/>
  <c r="G173" i="39" s="1"/>
  <c r="R175" i="27" s="1"/>
  <c r="E172" i="39"/>
  <c r="G172" i="39" s="1"/>
  <c r="R174" i="27" s="1"/>
  <c r="E171" i="39"/>
  <c r="G171" i="39" s="1"/>
  <c r="R173" i="27" s="1"/>
  <c r="E170" i="39"/>
  <c r="G170" i="39" s="1"/>
  <c r="R172" i="27" s="1"/>
  <c r="E169" i="39"/>
  <c r="G169" i="39" s="1"/>
  <c r="R171" i="27" s="1"/>
  <c r="E168" i="39"/>
  <c r="G168" i="39" s="1"/>
  <c r="R170" i="27" s="1"/>
  <c r="E167" i="39"/>
  <c r="G167" i="39" s="1"/>
  <c r="R169" i="27" s="1"/>
  <c r="E166" i="39"/>
  <c r="G166" i="39" s="1"/>
  <c r="R168" i="27" s="1"/>
  <c r="E165" i="39"/>
  <c r="G165" i="39" s="1"/>
  <c r="R167" i="27" s="1"/>
  <c r="E164" i="39"/>
  <c r="G164" i="39" s="1"/>
  <c r="R166" i="27" s="1"/>
  <c r="E163" i="39"/>
  <c r="G163" i="39" s="1"/>
  <c r="R165" i="27" s="1"/>
  <c r="E162" i="39"/>
  <c r="G162" i="39" s="1"/>
  <c r="R164" i="27" s="1"/>
  <c r="E161" i="39"/>
  <c r="G161" i="39" s="1"/>
  <c r="R163" i="27" s="1"/>
  <c r="E160" i="39"/>
  <c r="G160" i="39" s="1"/>
  <c r="R162" i="27" s="1"/>
  <c r="E159" i="39"/>
  <c r="G159" i="39" s="1"/>
  <c r="R161" i="27" s="1"/>
  <c r="E158" i="39"/>
  <c r="G158" i="39" s="1"/>
  <c r="R160" i="27" s="1"/>
  <c r="E157" i="39"/>
  <c r="G157" i="39" s="1"/>
  <c r="R159" i="27" s="1"/>
  <c r="E156" i="39"/>
  <c r="G156" i="39" s="1"/>
  <c r="R158" i="27" s="1"/>
  <c r="E155" i="39"/>
  <c r="G155" i="39" s="1"/>
  <c r="R157" i="27" s="1"/>
  <c r="E154" i="39"/>
  <c r="G154" i="39" s="1"/>
  <c r="R156" i="27" s="1"/>
  <c r="E153" i="39"/>
  <c r="G153" i="39" s="1"/>
  <c r="R155" i="27" s="1"/>
  <c r="E152" i="39"/>
  <c r="G152" i="39" s="1"/>
  <c r="R154" i="27" s="1"/>
  <c r="E151" i="39"/>
  <c r="G151" i="39" s="1"/>
  <c r="R153" i="27" s="1"/>
  <c r="E150" i="39"/>
  <c r="G150" i="39" s="1"/>
  <c r="R152" i="27" s="1"/>
  <c r="E149" i="39"/>
  <c r="G149" i="39" s="1"/>
  <c r="R151" i="27" s="1"/>
  <c r="E148" i="39"/>
  <c r="G148" i="39" s="1"/>
  <c r="R150" i="27" s="1"/>
  <c r="E147" i="39"/>
  <c r="G147" i="39" s="1"/>
  <c r="R149" i="27" s="1"/>
  <c r="E146" i="39"/>
  <c r="G146" i="39" s="1"/>
  <c r="R148" i="27" s="1"/>
  <c r="E145" i="39"/>
  <c r="G145" i="39" s="1"/>
  <c r="R147" i="27" s="1"/>
  <c r="E144" i="39"/>
  <c r="G144" i="39" s="1"/>
  <c r="R146" i="27" s="1"/>
  <c r="E143" i="39"/>
  <c r="G143" i="39" s="1"/>
  <c r="R145" i="27" s="1"/>
  <c r="E142" i="39"/>
  <c r="G142" i="39" s="1"/>
  <c r="R144" i="27" s="1"/>
  <c r="E141" i="39"/>
  <c r="G141" i="39" s="1"/>
  <c r="R143" i="27" s="1"/>
  <c r="E140" i="39"/>
  <c r="G140" i="39" s="1"/>
  <c r="R142" i="27" s="1"/>
  <c r="E139" i="39"/>
  <c r="G139" i="39" s="1"/>
  <c r="R141" i="27" s="1"/>
  <c r="E138" i="39"/>
  <c r="G138" i="39" s="1"/>
  <c r="R140" i="27" s="1"/>
  <c r="E137" i="39"/>
  <c r="G137" i="39" s="1"/>
  <c r="R139" i="27" s="1"/>
  <c r="E136" i="39"/>
  <c r="G136" i="39" s="1"/>
  <c r="R138" i="27" s="1"/>
  <c r="E135" i="39"/>
  <c r="G135" i="39" s="1"/>
  <c r="R137" i="27" s="1"/>
  <c r="E134" i="39"/>
  <c r="G134" i="39" s="1"/>
  <c r="R136" i="27" s="1"/>
  <c r="E133" i="39"/>
  <c r="G133" i="39" s="1"/>
  <c r="R135" i="27" s="1"/>
  <c r="E132" i="39"/>
  <c r="G132" i="39" s="1"/>
  <c r="R134" i="27" s="1"/>
  <c r="E131" i="39"/>
  <c r="G131" i="39" s="1"/>
  <c r="R133" i="27" s="1"/>
  <c r="E130" i="39"/>
  <c r="G130" i="39" s="1"/>
  <c r="R132" i="27" s="1"/>
  <c r="E129" i="39"/>
  <c r="G129" i="39" s="1"/>
  <c r="R131" i="27" s="1"/>
  <c r="E128" i="39"/>
  <c r="G128" i="39" s="1"/>
  <c r="R130" i="27" s="1"/>
  <c r="E127" i="39"/>
  <c r="G127" i="39" s="1"/>
  <c r="R129" i="27" s="1"/>
  <c r="E126" i="39"/>
  <c r="G126" i="39" s="1"/>
  <c r="R128" i="27" s="1"/>
  <c r="E125" i="39"/>
  <c r="G125" i="39" s="1"/>
  <c r="R127" i="27" s="1"/>
  <c r="E124" i="39"/>
  <c r="G124" i="39" s="1"/>
  <c r="R126" i="27" s="1"/>
  <c r="E123" i="39"/>
  <c r="G123" i="39" s="1"/>
  <c r="R125" i="27" s="1"/>
  <c r="E122" i="39"/>
  <c r="G122" i="39" s="1"/>
  <c r="R124" i="27" s="1"/>
  <c r="E121" i="39"/>
  <c r="G121" i="39" s="1"/>
  <c r="R123" i="27" s="1"/>
  <c r="E120" i="39"/>
  <c r="G120" i="39" s="1"/>
  <c r="R122" i="27" s="1"/>
  <c r="E119" i="39"/>
  <c r="G119" i="39" s="1"/>
  <c r="R121" i="27" s="1"/>
  <c r="E118" i="39"/>
  <c r="G118" i="39" s="1"/>
  <c r="R120" i="27" s="1"/>
  <c r="E117" i="39"/>
  <c r="G117" i="39" s="1"/>
  <c r="R119" i="27" s="1"/>
  <c r="E116" i="39"/>
  <c r="G116" i="39" s="1"/>
  <c r="R118" i="27" s="1"/>
  <c r="E115" i="39"/>
  <c r="G115" i="39" s="1"/>
  <c r="R117" i="27" s="1"/>
  <c r="E114" i="39"/>
  <c r="G114" i="39" s="1"/>
  <c r="R116" i="27" s="1"/>
  <c r="E113" i="39"/>
  <c r="G113" i="39" s="1"/>
  <c r="R115" i="27" s="1"/>
  <c r="E112" i="39"/>
  <c r="G112" i="39" s="1"/>
  <c r="R114" i="27" s="1"/>
  <c r="E111" i="39"/>
  <c r="G111" i="39" s="1"/>
  <c r="R113" i="27" s="1"/>
  <c r="E110" i="39"/>
  <c r="G110" i="39" s="1"/>
  <c r="R112" i="27" s="1"/>
  <c r="E109" i="39"/>
  <c r="G109" i="39" s="1"/>
  <c r="R111" i="27" s="1"/>
  <c r="E108" i="39"/>
  <c r="G108" i="39" s="1"/>
  <c r="R110" i="27" s="1"/>
  <c r="E107" i="39"/>
  <c r="G107" i="39" s="1"/>
  <c r="R109" i="27" s="1"/>
  <c r="E106" i="39"/>
  <c r="G106" i="39" s="1"/>
  <c r="R108" i="27" s="1"/>
  <c r="E105" i="39"/>
  <c r="G105" i="39" s="1"/>
  <c r="R107" i="27" s="1"/>
  <c r="E104" i="39"/>
  <c r="G104" i="39" s="1"/>
  <c r="R106" i="27" s="1"/>
  <c r="E103" i="39"/>
  <c r="G103" i="39" s="1"/>
  <c r="R105" i="27" s="1"/>
  <c r="E102" i="39"/>
  <c r="G102" i="39" s="1"/>
  <c r="R104" i="27" s="1"/>
  <c r="E101" i="39"/>
  <c r="G101" i="39" s="1"/>
  <c r="R103" i="27" s="1"/>
  <c r="E100" i="39"/>
  <c r="G100" i="39" s="1"/>
  <c r="R102" i="27" s="1"/>
  <c r="E99" i="39"/>
  <c r="G99" i="39" s="1"/>
  <c r="R101" i="27" s="1"/>
  <c r="E98" i="39"/>
  <c r="G98" i="39" s="1"/>
  <c r="R100" i="27" s="1"/>
  <c r="E97" i="39"/>
  <c r="G97" i="39" s="1"/>
  <c r="R99" i="27" s="1"/>
  <c r="E96" i="39"/>
  <c r="G96" i="39" s="1"/>
  <c r="R98" i="27" s="1"/>
  <c r="E95" i="39"/>
  <c r="G95" i="39" s="1"/>
  <c r="R97" i="27" s="1"/>
  <c r="E94" i="39"/>
  <c r="G94" i="39" s="1"/>
  <c r="R96" i="27" s="1"/>
  <c r="E93" i="39"/>
  <c r="G93" i="39" s="1"/>
  <c r="R95" i="27" s="1"/>
  <c r="E92" i="39"/>
  <c r="G92" i="39" s="1"/>
  <c r="R94" i="27" s="1"/>
  <c r="E91" i="39"/>
  <c r="G91" i="39" s="1"/>
  <c r="R93" i="27" s="1"/>
  <c r="E90" i="39"/>
  <c r="G90" i="39" s="1"/>
  <c r="R92" i="27" s="1"/>
  <c r="E89" i="39"/>
  <c r="G89" i="39" s="1"/>
  <c r="R91" i="27" s="1"/>
  <c r="E88" i="39"/>
  <c r="G88" i="39" s="1"/>
  <c r="R90" i="27" s="1"/>
  <c r="E87" i="39"/>
  <c r="G87" i="39" s="1"/>
  <c r="R89" i="27" s="1"/>
  <c r="E86" i="39"/>
  <c r="G86" i="39" s="1"/>
  <c r="R88" i="27" s="1"/>
  <c r="E85" i="39"/>
  <c r="G85" i="39" s="1"/>
  <c r="R87" i="27" s="1"/>
  <c r="E84" i="39"/>
  <c r="G84" i="39" s="1"/>
  <c r="R86" i="27" s="1"/>
  <c r="E83" i="39"/>
  <c r="G83" i="39" s="1"/>
  <c r="R85" i="27" s="1"/>
  <c r="E82" i="39"/>
  <c r="G82" i="39" s="1"/>
  <c r="R84" i="27" s="1"/>
  <c r="E81" i="39"/>
  <c r="G81" i="39" s="1"/>
  <c r="R83" i="27" s="1"/>
  <c r="E80" i="39"/>
  <c r="G80" i="39" s="1"/>
  <c r="R82" i="27" s="1"/>
  <c r="E79" i="39"/>
  <c r="G79" i="39" s="1"/>
  <c r="R81" i="27" s="1"/>
  <c r="E78" i="39"/>
  <c r="G78" i="39" s="1"/>
  <c r="R80" i="27" s="1"/>
  <c r="E77" i="39"/>
  <c r="G77" i="39" s="1"/>
  <c r="R79" i="27" s="1"/>
  <c r="E76" i="39"/>
  <c r="G76" i="39" s="1"/>
  <c r="R78" i="27" s="1"/>
  <c r="E75" i="39"/>
  <c r="G75" i="39" s="1"/>
  <c r="R77" i="27" s="1"/>
  <c r="E74" i="39"/>
  <c r="G74" i="39" s="1"/>
  <c r="R76" i="27" s="1"/>
  <c r="E73" i="39"/>
  <c r="G73" i="39" s="1"/>
  <c r="R75" i="27" s="1"/>
  <c r="E72" i="39"/>
  <c r="G72" i="39" s="1"/>
  <c r="R74" i="27" s="1"/>
  <c r="E71" i="39"/>
  <c r="G71" i="39" s="1"/>
  <c r="R73" i="27" s="1"/>
  <c r="E70" i="39"/>
  <c r="G70" i="39" s="1"/>
  <c r="R72" i="27" s="1"/>
  <c r="E69" i="39"/>
  <c r="G69" i="39" s="1"/>
  <c r="R71" i="27" s="1"/>
  <c r="E68" i="39"/>
  <c r="G68" i="39" s="1"/>
  <c r="R70" i="27" s="1"/>
  <c r="E67" i="39"/>
  <c r="G67" i="39" s="1"/>
  <c r="R69" i="27" s="1"/>
  <c r="E66" i="39"/>
  <c r="G66" i="39" s="1"/>
  <c r="R68" i="27" s="1"/>
  <c r="E65" i="39"/>
  <c r="G65" i="39" s="1"/>
  <c r="R67" i="27" s="1"/>
  <c r="E64" i="39"/>
  <c r="G64" i="39" s="1"/>
  <c r="R66" i="27" s="1"/>
  <c r="E63" i="39"/>
  <c r="G63" i="39" s="1"/>
  <c r="R65" i="27" s="1"/>
  <c r="E62" i="39"/>
  <c r="G62" i="39" s="1"/>
  <c r="R64" i="27" s="1"/>
  <c r="E61" i="39"/>
  <c r="G61" i="39" s="1"/>
  <c r="R63" i="27" s="1"/>
  <c r="E60" i="39"/>
  <c r="G60" i="39" s="1"/>
  <c r="R62" i="27" s="1"/>
  <c r="E59" i="39"/>
  <c r="G59" i="39" s="1"/>
  <c r="R61" i="27" s="1"/>
  <c r="E58" i="39"/>
  <c r="G58" i="39" s="1"/>
  <c r="R60" i="27" s="1"/>
  <c r="E57" i="39"/>
  <c r="G57" i="39" s="1"/>
  <c r="R59" i="27" s="1"/>
  <c r="E56" i="39"/>
  <c r="G56" i="39" s="1"/>
  <c r="R58" i="27" s="1"/>
  <c r="E55" i="39"/>
  <c r="G55" i="39" s="1"/>
  <c r="R57" i="27" s="1"/>
  <c r="E54" i="39"/>
  <c r="G54" i="39" s="1"/>
  <c r="R56" i="27" s="1"/>
  <c r="E53" i="39"/>
  <c r="G53" i="39" s="1"/>
  <c r="R55" i="27" s="1"/>
  <c r="E52" i="39"/>
  <c r="G52" i="39" s="1"/>
  <c r="R54" i="27" s="1"/>
  <c r="E51" i="39"/>
  <c r="G51" i="39" s="1"/>
  <c r="R53" i="27" s="1"/>
  <c r="E50" i="39"/>
  <c r="G50" i="39" s="1"/>
  <c r="R52" i="27" s="1"/>
  <c r="E49" i="39"/>
  <c r="G49" i="39" s="1"/>
  <c r="R51" i="27" s="1"/>
  <c r="E48" i="39"/>
  <c r="G48" i="39" s="1"/>
  <c r="R50" i="27" s="1"/>
  <c r="E47" i="39"/>
  <c r="G47" i="39" s="1"/>
  <c r="R49" i="27" s="1"/>
  <c r="E46" i="39"/>
  <c r="G46" i="39" s="1"/>
  <c r="R48" i="27" s="1"/>
  <c r="E45" i="39"/>
  <c r="G45" i="39" s="1"/>
  <c r="R47" i="27" s="1"/>
  <c r="E44" i="39"/>
  <c r="G44" i="39" s="1"/>
  <c r="R46" i="27" s="1"/>
  <c r="E43" i="39"/>
  <c r="G43" i="39" s="1"/>
  <c r="R45" i="27" s="1"/>
  <c r="E42" i="39"/>
  <c r="G42" i="39" s="1"/>
  <c r="R44" i="27" s="1"/>
  <c r="E41" i="39"/>
  <c r="G41" i="39" s="1"/>
  <c r="R43" i="27" s="1"/>
  <c r="E40" i="39"/>
  <c r="G40" i="39" s="1"/>
  <c r="R42" i="27" s="1"/>
  <c r="E39" i="39"/>
  <c r="G39" i="39" s="1"/>
  <c r="R41" i="27" s="1"/>
  <c r="E38" i="39"/>
  <c r="G38" i="39" s="1"/>
  <c r="R40" i="27" s="1"/>
  <c r="E37" i="39"/>
  <c r="G37" i="39" s="1"/>
  <c r="R39" i="27" s="1"/>
  <c r="E36" i="39"/>
  <c r="G36" i="39" s="1"/>
  <c r="R38" i="27" s="1"/>
  <c r="E35" i="39"/>
  <c r="G35" i="39" s="1"/>
  <c r="R37" i="27" s="1"/>
  <c r="E34" i="39"/>
  <c r="G34" i="39" s="1"/>
  <c r="R36" i="27" s="1"/>
  <c r="E33" i="39"/>
  <c r="G33" i="39" s="1"/>
  <c r="R35" i="27" s="1"/>
  <c r="E32" i="39"/>
  <c r="G32" i="39" s="1"/>
  <c r="R34" i="27" s="1"/>
  <c r="E31" i="39"/>
  <c r="G31" i="39" s="1"/>
  <c r="R33" i="27" s="1"/>
  <c r="E30" i="39"/>
  <c r="G30" i="39" s="1"/>
  <c r="R32" i="27" s="1"/>
  <c r="E29" i="39"/>
  <c r="G29" i="39" s="1"/>
  <c r="R31" i="27" s="1"/>
  <c r="E28" i="39"/>
  <c r="G28" i="39" s="1"/>
  <c r="R30" i="27" s="1"/>
  <c r="E27" i="39"/>
  <c r="G27" i="39" s="1"/>
  <c r="R29" i="27" s="1"/>
  <c r="E26" i="39"/>
  <c r="G26" i="39" s="1"/>
  <c r="R28" i="27" s="1"/>
  <c r="E25" i="39"/>
  <c r="G25" i="39" s="1"/>
  <c r="R27" i="27" s="1"/>
  <c r="E24" i="39"/>
  <c r="G24" i="39" s="1"/>
  <c r="R26" i="27" s="1"/>
  <c r="E23" i="39"/>
  <c r="G23" i="39" s="1"/>
  <c r="R25" i="27" s="1"/>
  <c r="E22" i="39"/>
  <c r="G22" i="39" s="1"/>
  <c r="R24" i="27" s="1"/>
  <c r="E21" i="39"/>
  <c r="G21" i="39" s="1"/>
  <c r="R23" i="27" s="1"/>
  <c r="E20" i="39"/>
  <c r="G20" i="39" s="1"/>
  <c r="R22" i="27" s="1"/>
  <c r="E19" i="39"/>
  <c r="G19" i="39" s="1"/>
  <c r="R21" i="27" s="1"/>
  <c r="E18" i="39"/>
  <c r="G18" i="39" s="1"/>
  <c r="R20" i="27" s="1"/>
  <c r="E17" i="39"/>
  <c r="G17" i="39" s="1"/>
  <c r="R19" i="27" s="1"/>
  <c r="E16" i="39"/>
  <c r="G16" i="39" s="1"/>
  <c r="R18" i="27" s="1"/>
  <c r="E15" i="39"/>
  <c r="G15" i="39" s="1"/>
  <c r="R17" i="27" s="1"/>
  <c r="E14" i="39"/>
  <c r="G14" i="39" s="1"/>
  <c r="R16" i="27" s="1"/>
  <c r="E13" i="39"/>
  <c r="G13" i="39" s="1"/>
  <c r="R15" i="27" s="1"/>
  <c r="E12" i="39"/>
  <c r="G12" i="39" s="1"/>
  <c r="R14" i="27" s="1"/>
  <c r="E11" i="39"/>
  <c r="G11" i="39" s="1"/>
  <c r="R13" i="27" s="1"/>
  <c r="E10" i="39"/>
  <c r="G10" i="39" s="1"/>
  <c r="R12" i="27" s="1"/>
  <c r="E9" i="39"/>
  <c r="G9" i="39" s="1"/>
  <c r="R11" i="27" s="1"/>
  <c r="E8" i="39"/>
  <c r="G8" i="39" s="1"/>
  <c r="R10" i="27" s="1"/>
  <c r="E7" i="39"/>
  <c r="G7" i="39" s="1"/>
  <c r="R9" i="27" s="1"/>
  <c r="E354" i="38"/>
  <c r="G354" i="38" s="1"/>
  <c r="E353" i="38"/>
  <c r="G353" i="38" s="1"/>
  <c r="E352" i="38"/>
  <c r="G352" i="38" s="1"/>
  <c r="E351" i="38"/>
  <c r="G351" i="38" s="1"/>
  <c r="Q353" i="27" s="1"/>
  <c r="E350" i="38"/>
  <c r="G350" i="38" s="1"/>
  <c r="Q352" i="27" s="1"/>
  <c r="E349" i="38"/>
  <c r="G349" i="38" s="1"/>
  <c r="Q351" i="27" s="1"/>
  <c r="E348" i="38"/>
  <c r="G348" i="38" s="1"/>
  <c r="Q350" i="27" s="1"/>
  <c r="E347" i="38"/>
  <c r="G347" i="38" s="1"/>
  <c r="Q349" i="27" s="1"/>
  <c r="E346" i="38"/>
  <c r="G346" i="38" s="1"/>
  <c r="Q348" i="27" s="1"/>
  <c r="E345" i="38"/>
  <c r="G345" i="38" s="1"/>
  <c r="Q347" i="27" s="1"/>
  <c r="E344" i="38"/>
  <c r="G344" i="38" s="1"/>
  <c r="Q346" i="27" s="1"/>
  <c r="E343" i="38"/>
  <c r="G343" i="38" s="1"/>
  <c r="Q345" i="27" s="1"/>
  <c r="E342" i="38"/>
  <c r="G342" i="38" s="1"/>
  <c r="Q344" i="27" s="1"/>
  <c r="E341" i="38"/>
  <c r="G341" i="38" s="1"/>
  <c r="Q343" i="27" s="1"/>
  <c r="E340" i="38"/>
  <c r="G340" i="38" s="1"/>
  <c r="Q342" i="27" s="1"/>
  <c r="E339" i="38"/>
  <c r="G339" i="38" s="1"/>
  <c r="Q341" i="27" s="1"/>
  <c r="E338" i="38"/>
  <c r="G338" i="38" s="1"/>
  <c r="Q340" i="27" s="1"/>
  <c r="E337" i="38"/>
  <c r="G337" i="38" s="1"/>
  <c r="Q339" i="27" s="1"/>
  <c r="E336" i="38"/>
  <c r="G336" i="38" s="1"/>
  <c r="Q338" i="27" s="1"/>
  <c r="E335" i="38"/>
  <c r="G335" i="38" s="1"/>
  <c r="Q337" i="27" s="1"/>
  <c r="E334" i="38"/>
  <c r="G334" i="38" s="1"/>
  <c r="Q336" i="27" s="1"/>
  <c r="E333" i="38"/>
  <c r="G333" i="38" s="1"/>
  <c r="Q335" i="27" s="1"/>
  <c r="E332" i="38"/>
  <c r="G332" i="38" s="1"/>
  <c r="Q334" i="27" s="1"/>
  <c r="E331" i="38"/>
  <c r="G331" i="38" s="1"/>
  <c r="Q333" i="27" s="1"/>
  <c r="E330" i="38"/>
  <c r="G330" i="38" s="1"/>
  <c r="Q332" i="27" s="1"/>
  <c r="E329" i="38"/>
  <c r="G329" i="38" s="1"/>
  <c r="Q331" i="27" s="1"/>
  <c r="E328" i="38"/>
  <c r="G328" i="38" s="1"/>
  <c r="Q330" i="27" s="1"/>
  <c r="E327" i="38"/>
  <c r="G327" i="38" s="1"/>
  <c r="Q329" i="27" s="1"/>
  <c r="E326" i="38"/>
  <c r="G326" i="38" s="1"/>
  <c r="Q328" i="27" s="1"/>
  <c r="E325" i="38"/>
  <c r="G325" i="38" s="1"/>
  <c r="Q327" i="27" s="1"/>
  <c r="E324" i="38"/>
  <c r="G324" i="38" s="1"/>
  <c r="Q326" i="27" s="1"/>
  <c r="E323" i="38"/>
  <c r="G323" i="38" s="1"/>
  <c r="Q325" i="27" s="1"/>
  <c r="E322" i="38"/>
  <c r="G322" i="38" s="1"/>
  <c r="Q324" i="27" s="1"/>
  <c r="E321" i="38"/>
  <c r="G321" i="38" s="1"/>
  <c r="Q323" i="27" s="1"/>
  <c r="E320" i="38"/>
  <c r="G320" i="38" s="1"/>
  <c r="Q322" i="27" s="1"/>
  <c r="E319" i="38"/>
  <c r="G319" i="38" s="1"/>
  <c r="Q321" i="27" s="1"/>
  <c r="E318" i="38"/>
  <c r="G318" i="38" s="1"/>
  <c r="Q320" i="27" s="1"/>
  <c r="E317" i="38"/>
  <c r="G317" i="38" s="1"/>
  <c r="Q319" i="27" s="1"/>
  <c r="E316" i="38"/>
  <c r="G316" i="38" s="1"/>
  <c r="Q318" i="27" s="1"/>
  <c r="E315" i="38"/>
  <c r="G315" i="38" s="1"/>
  <c r="Q317" i="27" s="1"/>
  <c r="E314" i="38"/>
  <c r="G314" i="38" s="1"/>
  <c r="Q316" i="27" s="1"/>
  <c r="E313" i="38"/>
  <c r="G313" i="38" s="1"/>
  <c r="Q315" i="27" s="1"/>
  <c r="E312" i="38"/>
  <c r="G312" i="38" s="1"/>
  <c r="Q314" i="27" s="1"/>
  <c r="E311" i="38"/>
  <c r="G311" i="38" s="1"/>
  <c r="Q313" i="27" s="1"/>
  <c r="E310" i="38"/>
  <c r="G310" i="38" s="1"/>
  <c r="Q312" i="27" s="1"/>
  <c r="E309" i="38"/>
  <c r="G309" i="38" s="1"/>
  <c r="Q311" i="27" s="1"/>
  <c r="E308" i="38"/>
  <c r="G308" i="38" s="1"/>
  <c r="Q310" i="27" s="1"/>
  <c r="E307" i="38"/>
  <c r="G307" i="38" s="1"/>
  <c r="Q309" i="27" s="1"/>
  <c r="E306" i="38"/>
  <c r="G306" i="38" s="1"/>
  <c r="Q308" i="27" s="1"/>
  <c r="E305" i="38"/>
  <c r="G305" i="38" s="1"/>
  <c r="Q307" i="27" s="1"/>
  <c r="E304" i="38"/>
  <c r="G304" i="38" s="1"/>
  <c r="Q306" i="27" s="1"/>
  <c r="E303" i="38"/>
  <c r="G303" i="38" s="1"/>
  <c r="Q305" i="27" s="1"/>
  <c r="E302" i="38"/>
  <c r="G302" i="38" s="1"/>
  <c r="Q304" i="27" s="1"/>
  <c r="E301" i="38"/>
  <c r="G301" i="38" s="1"/>
  <c r="Q303" i="27" s="1"/>
  <c r="E300" i="38"/>
  <c r="G300" i="38" s="1"/>
  <c r="Q302" i="27" s="1"/>
  <c r="E299" i="38"/>
  <c r="G299" i="38" s="1"/>
  <c r="Q301" i="27" s="1"/>
  <c r="E298" i="38"/>
  <c r="G298" i="38" s="1"/>
  <c r="Q300" i="27" s="1"/>
  <c r="E297" i="38"/>
  <c r="G297" i="38" s="1"/>
  <c r="Q299" i="27" s="1"/>
  <c r="E296" i="38"/>
  <c r="G296" i="38" s="1"/>
  <c r="Q298" i="27" s="1"/>
  <c r="E295" i="38"/>
  <c r="G295" i="38" s="1"/>
  <c r="Q297" i="27" s="1"/>
  <c r="E294" i="38"/>
  <c r="G294" i="38" s="1"/>
  <c r="Q296" i="27" s="1"/>
  <c r="E293" i="38"/>
  <c r="G293" i="38" s="1"/>
  <c r="Q295" i="27" s="1"/>
  <c r="E292" i="38"/>
  <c r="G292" i="38" s="1"/>
  <c r="Q294" i="27" s="1"/>
  <c r="E291" i="38"/>
  <c r="G291" i="38" s="1"/>
  <c r="Q293" i="27" s="1"/>
  <c r="E290" i="38"/>
  <c r="G290" i="38" s="1"/>
  <c r="Q292" i="27" s="1"/>
  <c r="E289" i="38"/>
  <c r="G289" i="38" s="1"/>
  <c r="Q291" i="27" s="1"/>
  <c r="E288" i="38"/>
  <c r="G288" i="38" s="1"/>
  <c r="Q290" i="27" s="1"/>
  <c r="E287" i="38"/>
  <c r="G287" i="38" s="1"/>
  <c r="Q289" i="27" s="1"/>
  <c r="E286" i="38"/>
  <c r="G286" i="38" s="1"/>
  <c r="Q288" i="27" s="1"/>
  <c r="E285" i="38"/>
  <c r="G285" i="38" s="1"/>
  <c r="Q287" i="27" s="1"/>
  <c r="E284" i="38"/>
  <c r="G284" i="38" s="1"/>
  <c r="Q286" i="27" s="1"/>
  <c r="E283" i="38"/>
  <c r="G283" i="38" s="1"/>
  <c r="Q285" i="27" s="1"/>
  <c r="E282" i="38"/>
  <c r="G282" i="38" s="1"/>
  <c r="Q284" i="27" s="1"/>
  <c r="E281" i="38"/>
  <c r="G281" i="38" s="1"/>
  <c r="Q283" i="27" s="1"/>
  <c r="E280" i="38"/>
  <c r="G280" i="38" s="1"/>
  <c r="Q282" i="27" s="1"/>
  <c r="E279" i="38"/>
  <c r="G279" i="38" s="1"/>
  <c r="Q281" i="27" s="1"/>
  <c r="E278" i="38"/>
  <c r="G278" i="38" s="1"/>
  <c r="Q280" i="27" s="1"/>
  <c r="E277" i="38"/>
  <c r="G277" i="38" s="1"/>
  <c r="Q279" i="27" s="1"/>
  <c r="E276" i="38"/>
  <c r="G276" i="38" s="1"/>
  <c r="Q278" i="27" s="1"/>
  <c r="E275" i="38"/>
  <c r="G275" i="38" s="1"/>
  <c r="Q277" i="27" s="1"/>
  <c r="E274" i="38"/>
  <c r="G274" i="38" s="1"/>
  <c r="Q276" i="27" s="1"/>
  <c r="E273" i="38"/>
  <c r="G273" i="38" s="1"/>
  <c r="Q275" i="27" s="1"/>
  <c r="E272" i="38"/>
  <c r="G272" i="38" s="1"/>
  <c r="Q274" i="27" s="1"/>
  <c r="E271" i="38"/>
  <c r="G271" i="38" s="1"/>
  <c r="Q273" i="27" s="1"/>
  <c r="E270" i="38"/>
  <c r="G270" i="38" s="1"/>
  <c r="Q272" i="27" s="1"/>
  <c r="E269" i="38"/>
  <c r="G269" i="38" s="1"/>
  <c r="Q271" i="27" s="1"/>
  <c r="E268" i="38"/>
  <c r="G268" i="38" s="1"/>
  <c r="Q270" i="27" s="1"/>
  <c r="E267" i="38"/>
  <c r="G267" i="38" s="1"/>
  <c r="Q269" i="27" s="1"/>
  <c r="E266" i="38"/>
  <c r="G266" i="38" s="1"/>
  <c r="Q268" i="27" s="1"/>
  <c r="E265" i="38"/>
  <c r="G265" i="38" s="1"/>
  <c r="Q267" i="27" s="1"/>
  <c r="E264" i="38"/>
  <c r="G264" i="38" s="1"/>
  <c r="Q266" i="27" s="1"/>
  <c r="E263" i="38"/>
  <c r="G263" i="38" s="1"/>
  <c r="Q265" i="27" s="1"/>
  <c r="E262" i="38"/>
  <c r="G262" i="38" s="1"/>
  <c r="Q264" i="27" s="1"/>
  <c r="E261" i="38"/>
  <c r="G261" i="38" s="1"/>
  <c r="Q263" i="27" s="1"/>
  <c r="E260" i="38"/>
  <c r="G260" i="38" s="1"/>
  <c r="Q262" i="27" s="1"/>
  <c r="E259" i="38"/>
  <c r="G259" i="38" s="1"/>
  <c r="Q261" i="27" s="1"/>
  <c r="E258" i="38"/>
  <c r="G258" i="38" s="1"/>
  <c r="Q260" i="27" s="1"/>
  <c r="E257" i="38"/>
  <c r="G257" i="38" s="1"/>
  <c r="Q259" i="27" s="1"/>
  <c r="E256" i="38"/>
  <c r="G256" i="38" s="1"/>
  <c r="Q258" i="27" s="1"/>
  <c r="E255" i="38"/>
  <c r="G255" i="38" s="1"/>
  <c r="Q257" i="27" s="1"/>
  <c r="E254" i="38"/>
  <c r="G254" i="38" s="1"/>
  <c r="Q256" i="27" s="1"/>
  <c r="E253" i="38"/>
  <c r="G253" i="38" s="1"/>
  <c r="Q255" i="27" s="1"/>
  <c r="E252" i="38"/>
  <c r="G252" i="38" s="1"/>
  <c r="Q254" i="27" s="1"/>
  <c r="E251" i="38"/>
  <c r="G251" i="38" s="1"/>
  <c r="Q253" i="27" s="1"/>
  <c r="E250" i="38"/>
  <c r="G250" i="38" s="1"/>
  <c r="Q252" i="27" s="1"/>
  <c r="E249" i="38"/>
  <c r="G249" i="38" s="1"/>
  <c r="Q251" i="27" s="1"/>
  <c r="E248" i="38"/>
  <c r="G248" i="38" s="1"/>
  <c r="Q250" i="27" s="1"/>
  <c r="E247" i="38"/>
  <c r="G247" i="38" s="1"/>
  <c r="Q249" i="27" s="1"/>
  <c r="E246" i="38"/>
  <c r="G246" i="38" s="1"/>
  <c r="Q248" i="27" s="1"/>
  <c r="E245" i="38"/>
  <c r="G245" i="38" s="1"/>
  <c r="Q247" i="27" s="1"/>
  <c r="E244" i="38"/>
  <c r="G244" i="38" s="1"/>
  <c r="Q246" i="27" s="1"/>
  <c r="E243" i="38"/>
  <c r="G243" i="38" s="1"/>
  <c r="Q245" i="27" s="1"/>
  <c r="E242" i="38"/>
  <c r="G242" i="38" s="1"/>
  <c r="Q244" i="27" s="1"/>
  <c r="E241" i="38"/>
  <c r="G241" i="38" s="1"/>
  <c r="Q243" i="27" s="1"/>
  <c r="E240" i="38"/>
  <c r="G240" i="38" s="1"/>
  <c r="Q242" i="27" s="1"/>
  <c r="E239" i="38"/>
  <c r="G239" i="38" s="1"/>
  <c r="Q241" i="27" s="1"/>
  <c r="E238" i="38"/>
  <c r="G238" i="38" s="1"/>
  <c r="Q240" i="27" s="1"/>
  <c r="E237" i="38"/>
  <c r="G237" i="38" s="1"/>
  <c r="Q239" i="27" s="1"/>
  <c r="E236" i="38"/>
  <c r="G236" i="38" s="1"/>
  <c r="Q238" i="27" s="1"/>
  <c r="E235" i="38"/>
  <c r="G235" i="38" s="1"/>
  <c r="Q237" i="27" s="1"/>
  <c r="E234" i="38"/>
  <c r="G234" i="38" s="1"/>
  <c r="Q236" i="27" s="1"/>
  <c r="E233" i="38"/>
  <c r="G233" i="38" s="1"/>
  <c r="Q235" i="27" s="1"/>
  <c r="E232" i="38"/>
  <c r="G232" i="38" s="1"/>
  <c r="Q234" i="27" s="1"/>
  <c r="E231" i="38"/>
  <c r="G231" i="38" s="1"/>
  <c r="Q233" i="27" s="1"/>
  <c r="E230" i="38"/>
  <c r="G230" i="38" s="1"/>
  <c r="Q232" i="27" s="1"/>
  <c r="E229" i="38"/>
  <c r="G229" i="38" s="1"/>
  <c r="Q231" i="27" s="1"/>
  <c r="E228" i="38"/>
  <c r="G228" i="38" s="1"/>
  <c r="Q230" i="27" s="1"/>
  <c r="E227" i="38"/>
  <c r="G227" i="38" s="1"/>
  <c r="Q229" i="27" s="1"/>
  <c r="E226" i="38"/>
  <c r="G226" i="38" s="1"/>
  <c r="Q228" i="27" s="1"/>
  <c r="E225" i="38"/>
  <c r="G225" i="38" s="1"/>
  <c r="Q227" i="27" s="1"/>
  <c r="E224" i="38"/>
  <c r="G224" i="38" s="1"/>
  <c r="Q226" i="27" s="1"/>
  <c r="E223" i="38"/>
  <c r="G223" i="38" s="1"/>
  <c r="Q225" i="27" s="1"/>
  <c r="E222" i="38"/>
  <c r="G222" i="38" s="1"/>
  <c r="Q224" i="27" s="1"/>
  <c r="E221" i="38"/>
  <c r="G221" i="38" s="1"/>
  <c r="Q223" i="27" s="1"/>
  <c r="E220" i="38"/>
  <c r="G220" i="38" s="1"/>
  <c r="Q222" i="27" s="1"/>
  <c r="E219" i="38"/>
  <c r="G219" i="38" s="1"/>
  <c r="Q221" i="27" s="1"/>
  <c r="E218" i="38"/>
  <c r="G218" i="38" s="1"/>
  <c r="Q220" i="27" s="1"/>
  <c r="E217" i="38"/>
  <c r="G217" i="38" s="1"/>
  <c r="Q219" i="27" s="1"/>
  <c r="E216" i="38"/>
  <c r="G216" i="38" s="1"/>
  <c r="Q218" i="27" s="1"/>
  <c r="E215" i="38"/>
  <c r="G215" i="38" s="1"/>
  <c r="Q217" i="27" s="1"/>
  <c r="E214" i="38"/>
  <c r="G214" i="38" s="1"/>
  <c r="Q216" i="27" s="1"/>
  <c r="E213" i="38"/>
  <c r="G213" i="38" s="1"/>
  <c r="Q215" i="27" s="1"/>
  <c r="E212" i="38"/>
  <c r="G212" i="38" s="1"/>
  <c r="Q214" i="27" s="1"/>
  <c r="E211" i="38"/>
  <c r="G211" i="38" s="1"/>
  <c r="Q213" i="27" s="1"/>
  <c r="E210" i="38"/>
  <c r="G210" i="38" s="1"/>
  <c r="Q212" i="27" s="1"/>
  <c r="E209" i="38"/>
  <c r="G209" i="38" s="1"/>
  <c r="Q211" i="27" s="1"/>
  <c r="E208" i="38"/>
  <c r="G208" i="38" s="1"/>
  <c r="Q210" i="27" s="1"/>
  <c r="E207" i="38"/>
  <c r="G207" i="38" s="1"/>
  <c r="Q209" i="27" s="1"/>
  <c r="E206" i="38"/>
  <c r="G206" i="38" s="1"/>
  <c r="Q208" i="27" s="1"/>
  <c r="E205" i="38"/>
  <c r="G205" i="38" s="1"/>
  <c r="Q207" i="27" s="1"/>
  <c r="E204" i="38"/>
  <c r="G204" i="38" s="1"/>
  <c r="Q206" i="27" s="1"/>
  <c r="E203" i="38"/>
  <c r="G203" i="38" s="1"/>
  <c r="Q205" i="27" s="1"/>
  <c r="E202" i="38"/>
  <c r="G202" i="38" s="1"/>
  <c r="Q204" i="27" s="1"/>
  <c r="E201" i="38"/>
  <c r="G201" i="38" s="1"/>
  <c r="Q203" i="27" s="1"/>
  <c r="E200" i="38"/>
  <c r="G200" i="38" s="1"/>
  <c r="Q202" i="27" s="1"/>
  <c r="E199" i="38"/>
  <c r="G199" i="38" s="1"/>
  <c r="Q201" i="27" s="1"/>
  <c r="E198" i="38"/>
  <c r="G198" i="38" s="1"/>
  <c r="Q200" i="27" s="1"/>
  <c r="E197" i="38"/>
  <c r="G197" i="38" s="1"/>
  <c r="Q199" i="27" s="1"/>
  <c r="E196" i="38"/>
  <c r="G196" i="38" s="1"/>
  <c r="Q198" i="27" s="1"/>
  <c r="E195" i="38"/>
  <c r="G195" i="38" s="1"/>
  <c r="Q197" i="27" s="1"/>
  <c r="E194" i="38"/>
  <c r="G194" i="38" s="1"/>
  <c r="Q196" i="27" s="1"/>
  <c r="E193" i="38"/>
  <c r="G193" i="38" s="1"/>
  <c r="Q195" i="27" s="1"/>
  <c r="E192" i="38"/>
  <c r="G192" i="38" s="1"/>
  <c r="Q194" i="27" s="1"/>
  <c r="E191" i="38"/>
  <c r="G191" i="38" s="1"/>
  <c r="Q193" i="27" s="1"/>
  <c r="E190" i="38"/>
  <c r="G190" i="38" s="1"/>
  <c r="Q192" i="27" s="1"/>
  <c r="E189" i="38"/>
  <c r="G189" i="38" s="1"/>
  <c r="Q191" i="27" s="1"/>
  <c r="E188" i="38"/>
  <c r="G188" i="38" s="1"/>
  <c r="Q190" i="27" s="1"/>
  <c r="E187" i="38"/>
  <c r="G187" i="38" s="1"/>
  <c r="Q189" i="27" s="1"/>
  <c r="E186" i="38"/>
  <c r="G186" i="38" s="1"/>
  <c r="Q188" i="27" s="1"/>
  <c r="E185" i="38"/>
  <c r="G185" i="38" s="1"/>
  <c r="Q187" i="27" s="1"/>
  <c r="E184" i="38"/>
  <c r="G184" i="38" s="1"/>
  <c r="Q186" i="27" s="1"/>
  <c r="E183" i="38"/>
  <c r="G183" i="38" s="1"/>
  <c r="Q185" i="27" s="1"/>
  <c r="E182" i="38"/>
  <c r="G182" i="38" s="1"/>
  <c r="Q184" i="27" s="1"/>
  <c r="E181" i="38"/>
  <c r="G181" i="38" s="1"/>
  <c r="Q183" i="27" s="1"/>
  <c r="E180" i="38"/>
  <c r="G180" i="38" s="1"/>
  <c r="Q182" i="27" s="1"/>
  <c r="E179" i="38"/>
  <c r="G179" i="38" s="1"/>
  <c r="Q181" i="27" s="1"/>
  <c r="E178" i="38"/>
  <c r="G178" i="38" s="1"/>
  <c r="Q180" i="27" s="1"/>
  <c r="B178" i="38"/>
  <c r="E177" i="38"/>
  <c r="G177" i="38" s="1"/>
  <c r="Q179" i="27" s="1"/>
  <c r="E176" i="38"/>
  <c r="G176" i="38" s="1"/>
  <c r="Q178" i="27" s="1"/>
  <c r="E175" i="38"/>
  <c r="G175" i="38" s="1"/>
  <c r="Q177" i="27" s="1"/>
  <c r="E174" i="38"/>
  <c r="G174" i="38" s="1"/>
  <c r="Q176" i="27" s="1"/>
  <c r="E173" i="38"/>
  <c r="G173" i="38" s="1"/>
  <c r="Q175" i="27" s="1"/>
  <c r="E172" i="38"/>
  <c r="G172" i="38" s="1"/>
  <c r="Q174" i="27" s="1"/>
  <c r="E171" i="38"/>
  <c r="G171" i="38" s="1"/>
  <c r="Q173" i="27" s="1"/>
  <c r="E170" i="38"/>
  <c r="G170" i="38" s="1"/>
  <c r="Q172" i="27" s="1"/>
  <c r="E169" i="38"/>
  <c r="G169" i="38" s="1"/>
  <c r="Q171" i="27" s="1"/>
  <c r="E168" i="38"/>
  <c r="G168" i="38" s="1"/>
  <c r="Q170" i="27" s="1"/>
  <c r="E167" i="38"/>
  <c r="G167" i="38" s="1"/>
  <c r="Q169" i="27" s="1"/>
  <c r="E166" i="38"/>
  <c r="G166" i="38" s="1"/>
  <c r="Q168" i="27" s="1"/>
  <c r="E165" i="38"/>
  <c r="G165" i="38" s="1"/>
  <c r="Q167" i="27" s="1"/>
  <c r="E164" i="38"/>
  <c r="G164" i="38" s="1"/>
  <c r="Q166" i="27" s="1"/>
  <c r="E163" i="38"/>
  <c r="G163" i="38" s="1"/>
  <c r="Q165" i="27" s="1"/>
  <c r="E162" i="38"/>
  <c r="G162" i="38" s="1"/>
  <c r="Q164" i="27" s="1"/>
  <c r="E161" i="38"/>
  <c r="G161" i="38" s="1"/>
  <c r="Q163" i="27" s="1"/>
  <c r="E160" i="38"/>
  <c r="G160" i="38" s="1"/>
  <c r="Q162" i="27" s="1"/>
  <c r="E159" i="38"/>
  <c r="G159" i="38" s="1"/>
  <c r="Q161" i="27" s="1"/>
  <c r="E158" i="38"/>
  <c r="G158" i="38" s="1"/>
  <c r="Q160" i="27" s="1"/>
  <c r="E157" i="38"/>
  <c r="G157" i="38" s="1"/>
  <c r="Q159" i="27" s="1"/>
  <c r="E156" i="38"/>
  <c r="G156" i="38" s="1"/>
  <c r="Q158" i="27" s="1"/>
  <c r="E155" i="38"/>
  <c r="G155" i="38" s="1"/>
  <c r="Q157" i="27" s="1"/>
  <c r="E154" i="38"/>
  <c r="G154" i="38" s="1"/>
  <c r="Q156" i="27" s="1"/>
  <c r="E153" i="38"/>
  <c r="G153" i="38" s="1"/>
  <c r="Q155" i="27" s="1"/>
  <c r="E152" i="38"/>
  <c r="G152" i="38" s="1"/>
  <c r="Q154" i="27" s="1"/>
  <c r="E151" i="38"/>
  <c r="G151" i="38" s="1"/>
  <c r="Q153" i="27" s="1"/>
  <c r="E150" i="38"/>
  <c r="G150" i="38" s="1"/>
  <c r="Q152" i="27" s="1"/>
  <c r="E149" i="38"/>
  <c r="G149" i="38" s="1"/>
  <c r="Q151" i="27" s="1"/>
  <c r="E148" i="38"/>
  <c r="G148" i="38" s="1"/>
  <c r="Q150" i="27" s="1"/>
  <c r="E147" i="38"/>
  <c r="G147" i="38" s="1"/>
  <c r="Q149" i="27" s="1"/>
  <c r="E146" i="38"/>
  <c r="G146" i="38" s="1"/>
  <c r="Q148" i="27" s="1"/>
  <c r="E145" i="38"/>
  <c r="G145" i="38" s="1"/>
  <c r="Q147" i="27" s="1"/>
  <c r="E144" i="38"/>
  <c r="G144" i="38" s="1"/>
  <c r="Q146" i="27" s="1"/>
  <c r="E143" i="38"/>
  <c r="G143" i="38" s="1"/>
  <c r="Q145" i="27" s="1"/>
  <c r="E142" i="38"/>
  <c r="G142" i="38" s="1"/>
  <c r="Q144" i="27" s="1"/>
  <c r="E141" i="38"/>
  <c r="G141" i="38" s="1"/>
  <c r="Q143" i="27" s="1"/>
  <c r="E140" i="38"/>
  <c r="G140" i="38" s="1"/>
  <c r="Q142" i="27" s="1"/>
  <c r="E139" i="38"/>
  <c r="G139" i="38" s="1"/>
  <c r="Q141" i="27" s="1"/>
  <c r="E138" i="38"/>
  <c r="G138" i="38" s="1"/>
  <c r="Q140" i="27" s="1"/>
  <c r="E137" i="38"/>
  <c r="G137" i="38" s="1"/>
  <c r="Q139" i="27" s="1"/>
  <c r="E136" i="38"/>
  <c r="G136" i="38" s="1"/>
  <c r="Q138" i="27" s="1"/>
  <c r="E135" i="38"/>
  <c r="G135" i="38" s="1"/>
  <c r="Q137" i="27" s="1"/>
  <c r="E134" i="38"/>
  <c r="G134" i="38" s="1"/>
  <c r="Q136" i="27" s="1"/>
  <c r="E133" i="38"/>
  <c r="G133" i="38" s="1"/>
  <c r="Q135" i="27" s="1"/>
  <c r="E132" i="38"/>
  <c r="G132" i="38" s="1"/>
  <c r="Q134" i="27" s="1"/>
  <c r="E131" i="38"/>
  <c r="G131" i="38" s="1"/>
  <c r="Q133" i="27" s="1"/>
  <c r="E130" i="38"/>
  <c r="G130" i="38" s="1"/>
  <c r="Q132" i="27" s="1"/>
  <c r="E129" i="38"/>
  <c r="G129" i="38" s="1"/>
  <c r="Q131" i="27" s="1"/>
  <c r="E128" i="38"/>
  <c r="G128" i="38" s="1"/>
  <c r="Q130" i="27" s="1"/>
  <c r="E127" i="38"/>
  <c r="G127" i="38" s="1"/>
  <c r="Q129" i="27" s="1"/>
  <c r="E126" i="38"/>
  <c r="G126" i="38" s="1"/>
  <c r="Q128" i="27" s="1"/>
  <c r="E125" i="38"/>
  <c r="G125" i="38" s="1"/>
  <c r="Q127" i="27" s="1"/>
  <c r="E124" i="38"/>
  <c r="G124" i="38" s="1"/>
  <c r="Q126" i="27" s="1"/>
  <c r="E123" i="38"/>
  <c r="G123" i="38" s="1"/>
  <c r="Q125" i="27" s="1"/>
  <c r="E122" i="38"/>
  <c r="G122" i="38" s="1"/>
  <c r="Q124" i="27" s="1"/>
  <c r="E121" i="38"/>
  <c r="G121" i="38" s="1"/>
  <c r="Q123" i="27" s="1"/>
  <c r="E120" i="38"/>
  <c r="G120" i="38" s="1"/>
  <c r="Q122" i="27" s="1"/>
  <c r="E119" i="38"/>
  <c r="G119" i="38" s="1"/>
  <c r="Q121" i="27" s="1"/>
  <c r="E118" i="38"/>
  <c r="G118" i="38" s="1"/>
  <c r="Q120" i="27" s="1"/>
  <c r="E117" i="38"/>
  <c r="G117" i="38" s="1"/>
  <c r="Q119" i="27" s="1"/>
  <c r="E116" i="38"/>
  <c r="G116" i="38" s="1"/>
  <c r="Q118" i="27" s="1"/>
  <c r="E115" i="38"/>
  <c r="G115" i="38" s="1"/>
  <c r="Q117" i="27" s="1"/>
  <c r="E114" i="38"/>
  <c r="G114" i="38" s="1"/>
  <c r="Q116" i="27" s="1"/>
  <c r="E113" i="38"/>
  <c r="G113" i="38" s="1"/>
  <c r="Q115" i="27" s="1"/>
  <c r="E112" i="38"/>
  <c r="G112" i="38" s="1"/>
  <c r="Q114" i="27" s="1"/>
  <c r="E111" i="38"/>
  <c r="G111" i="38" s="1"/>
  <c r="Q113" i="27" s="1"/>
  <c r="E110" i="38"/>
  <c r="G110" i="38" s="1"/>
  <c r="Q112" i="27" s="1"/>
  <c r="E109" i="38"/>
  <c r="G109" i="38" s="1"/>
  <c r="Q111" i="27" s="1"/>
  <c r="E108" i="38"/>
  <c r="G108" i="38" s="1"/>
  <c r="Q110" i="27" s="1"/>
  <c r="E107" i="38"/>
  <c r="G107" i="38" s="1"/>
  <c r="Q109" i="27" s="1"/>
  <c r="E106" i="38"/>
  <c r="G106" i="38" s="1"/>
  <c r="Q108" i="27" s="1"/>
  <c r="E105" i="38"/>
  <c r="G105" i="38" s="1"/>
  <c r="Q107" i="27" s="1"/>
  <c r="E104" i="38"/>
  <c r="G104" i="38" s="1"/>
  <c r="Q106" i="27" s="1"/>
  <c r="E103" i="38"/>
  <c r="G103" i="38" s="1"/>
  <c r="Q105" i="27" s="1"/>
  <c r="E102" i="38"/>
  <c r="G102" i="38" s="1"/>
  <c r="Q104" i="27" s="1"/>
  <c r="E101" i="38"/>
  <c r="G101" i="38" s="1"/>
  <c r="Q103" i="27" s="1"/>
  <c r="E100" i="38"/>
  <c r="G100" i="38" s="1"/>
  <c r="Q102" i="27" s="1"/>
  <c r="E99" i="38"/>
  <c r="G99" i="38" s="1"/>
  <c r="Q101" i="27" s="1"/>
  <c r="E98" i="38"/>
  <c r="G98" i="38" s="1"/>
  <c r="Q100" i="27" s="1"/>
  <c r="E97" i="38"/>
  <c r="G97" i="38" s="1"/>
  <c r="Q99" i="27" s="1"/>
  <c r="E96" i="38"/>
  <c r="G96" i="38" s="1"/>
  <c r="Q98" i="27" s="1"/>
  <c r="E95" i="38"/>
  <c r="G95" i="38" s="1"/>
  <c r="Q97" i="27" s="1"/>
  <c r="E94" i="38"/>
  <c r="G94" i="38" s="1"/>
  <c r="Q96" i="27" s="1"/>
  <c r="E93" i="38"/>
  <c r="G93" i="38" s="1"/>
  <c r="Q95" i="27" s="1"/>
  <c r="E92" i="38"/>
  <c r="G92" i="38" s="1"/>
  <c r="Q94" i="27" s="1"/>
  <c r="E91" i="38"/>
  <c r="G91" i="38" s="1"/>
  <c r="Q93" i="27" s="1"/>
  <c r="E90" i="38"/>
  <c r="G90" i="38" s="1"/>
  <c r="Q92" i="27" s="1"/>
  <c r="E89" i="38"/>
  <c r="G89" i="38" s="1"/>
  <c r="Q91" i="27" s="1"/>
  <c r="E88" i="38"/>
  <c r="G88" i="38" s="1"/>
  <c r="Q90" i="27" s="1"/>
  <c r="E87" i="38"/>
  <c r="G87" i="38" s="1"/>
  <c r="Q89" i="27" s="1"/>
  <c r="E86" i="38"/>
  <c r="G86" i="38" s="1"/>
  <c r="Q88" i="27" s="1"/>
  <c r="E85" i="38"/>
  <c r="G85" i="38" s="1"/>
  <c r="Q87" i="27" s="1"/>
  <c r="E84" i="38"/>
  <c r="G84" i="38" s="1"/>
  <c r="Q86" i="27" s="1"/>
  <c r="E83" i="38"/>
  <c r="G83" i="38" s="1"/>
  <c r="Q85" i="27" s="1"/>
  <c r="E82" i="38"/>
  <c r="G82" i="38" s="1"/>
  <c r="Q84" i="27" s="1"/>
  <c r="E81" i="38"/>
  <c r="G81" i="38" s="1"/>
  <c r="Q83" i="27" s="1"/>
  <c r="E80" i="38"/>
  <c r="G80" i="38" s="1"/>
  <c r="Q82" i="27" s="1"/>
  <c r="E79" i="38"/>
  <c r="G79" i="38" s="1"/>
  <c r="Q81" i="27" s="1"/>
  <c r="E78" i="38"/>
  <c r="G78" i="38" s="1"/>
  <c r="Q80" i="27" s="1"/>
  <c r="E77" i="38"/>
  <c r="G77" i="38" s="1"/>
  <c r="Q79" i="27" s="1"/>
  <c r="E76" i="38"/>
  <c r="G76" i="38" s="1"/>
  <c r="Q78" i="27" s="1"/>
  <c r="E75" i="38"/>
  <c r="G75" i="38" s="1"/>
  <c r="Q77" i="27" s="1"/>
  <c r="E74" i="38"/>
  <c r="G74" i="38" s="1"/>
  <c r="Q76" i="27" s="1"/>
  <c r="E73" i="38"/>
  <c r="G73" i="38" s="1"/>
  <c r="Q75" i="27" s="1"/>
  <c r="E72" i="38"/>
  <c r="G72" i="38" s="1"/>
  <c r="Q74" i="27" s="1"/>
  <c r="E71" i="38"/>
  <c r="G71" i="38" s="1"/>
  <c r="Q73" i="27" s="1"/>
  <c r="E70" i="38"/>
  <c r="G70" i="38" s="1"/>
  <c r="Q72" i="27" s="1"/>
  <c r="E69" i="38"/>
  <c r="G69" i="38" s="1"/>
  <c r="Q71" i="27" s="1"/>
  <c r="E68" i="38"/>
  <c r="G68" i="38" s="1"/>
  <c r="Q70" i="27" s="1"/>
  <c r="E67" i="38"/>
  <c r="G67" i="38" s="1"/>
  <c r="Q69" i="27" s="1"/>
  <c r="E66" i="38"/>
  <c r="G66" i="38" s="1"/>
  <c r="Q68" i="27" s="1"/>
  <c r="E65" i="38"/>
  <c r="G65" i="38" s="1"/>
  <c r="Q67" i="27" s="1"/>
  <c r="E64" i="38"/>
  <c r="G64" i="38" s="1"/>
  <c r="Q66" i="27" s="1"/>
  <c r="E63" i="38"/>
  <c r="G63" i="38" s="1"/>
  <c r="Q65" i="27" s="1"/>
  <c r="E62" i="38"/>
  <c r="G62" i="38" s="1"/>
  <c r="Q64" i="27" s="1"/>
  <c r="E61" i="38"/>
  <c r="G61" i="38" s="1"/>
  <c r="Q63" i="27" s="1"/>
  <c r="E60" i="38"/>
  <c r="G60" i="38" s="1"/>
  <c r="Q62" i="27" s="1"/>
  <c r="E59" i="38"/>
  <c r="G59" i="38" s="1"/>
  <c r="Q61" i="27" s="1"/>
  <c r="E58" i="38"/>
  <c r="G58" i="38" s="1"/>
  <c r="Q60" i="27" s="1"/>
  <c r="E57" i="38"/>
  <c r="G57" i="38" s="1"/>
  <c r="Q59" i="27" s="1"/>
  <c r="E56" i="38"/>
  <c r="G56" i="38" s="1"/>
  <c r="Q58" i="27" s="1"/>
  <c r="E55" i="38"/>
  <c r="G55" i="38" s="1"/>
  <c r="Q57" i="27" s="1"/>
  <c r="E54" i="38"/>
  <c r="G54" i="38" s="1"/>
  <c r="Q56" i="27" s="1"/>
  <c r="E53" i="38"/>
  <c r="G53" i="38" s="1"/>
  <c r="Q55" i="27" s="1"/>
  <c r="E52" i="38"/>
  <c r="G52" i="38" s="1"/>
  <c r="Q54" i="27" s="1"/>
  <c r="E51" i="38"/>
  <c r="G51" i="38" s="1"/>
  <c r="Q53" i="27" s="1"/>
  <c r="E50" i="38"/>
  <c r="G50" i="38" s="1"/>
  <c r="Q52" i="27" s="1"/>
  <c r="E49" i="38"/>
  <c r="G49" i="38" s="1"/>
  <c r="Q51" i="27" s="1"/>
  <c r="E48" i="38"/>
  <c r="G48" i="38" s="1"/>
  <c r="Q50" i="27" s="1"/>
  <c r="E47" i="38"/>
  <c r="G47" i="38" s="1"/>
  <c r="Q49" i="27" s="1"/>
  <c r="E46" i="38"/>
  <c r="G46" i="38" s="1"/>
  <c r="Q48" i="27" s="1"/>
  <c r="E45" i="38"/>
  <c r="G45" i="38" s="1"/>
  <c r="Q47" i="27" s="1"/>
  <c r="E44" i="38"/>
  <c r="G44" i="38" s="1"/>
  <c r="Q46" i="27" s="1"/>
  <c r="E43" i="38"/>
  <c r="G43" i="38" s="1"/>
  <c r="Q45" i="27" s="1"/>
  <c r="E42" i="38"/>
  <c r="G42" i="38" s="1"/>
  <c r="Q44" i="27" s="1"/>
  <c r="E41" i="38"/>
  <c r="G41" i="38" s="1"/>
  <c r="Q43" i="27" s="1"/>
  <c r="E40" i="38"/>
  <c r="G40" i="38" s="1"/>
  <c r="Q42" i="27" s="1"/>
  <c r="E39" i="38"/>
  <c r="G39" i="38" s="1"/>
  <c r="Q41" i="27" s="1"/>
  <c r="E38" i="38"/>
  <c r="G38" i="38" s="1"/>
  <c r="Q40" i="27" s="1"/>
  <c r="E37" i="38"/>
  <c r="G37" i="38" s="1"/>
  <c r="Q39" i="27" s="1"/>
  <c r="E36" i="38"/>
  <c r="G36" i="38" s="1"/>
  <c r="Q38" i="27" s="1"/>
  <c r="E35" i="38"/>
  <c r="G35" i="38" s="1"/>
  <c r="Q37" i="27" s="1"/>
  <c r="E34" i="38"/>
  <c r="G34" i="38" s="1"/>
  <c r="Q36" i="27" s="1"/>
  <c r="E33" i="38"/>
  <c r="G33" i="38" s="1"/>
  <c r="Q35" i="27" s="1"/>
  <c r="E32" i="38"/>
  <c r="G32" i="38" s="1"/>
  <c r="Q34" i="27" s="1"/>
  <c r="E31" i="38"/>
  <c r="G31" i="38" s="1"/>
  <c r="Q33" i="27" s="1"/>
  <c r="E30" i="38"/>
  <c r="G30" i="38" s="1"/>
  <c r="Q32" i="27" s="1"/>
  <c r="E29" i="38"/>
  <c r="G29" i="38" s="1"/>
  <c r="Q31" i="27" s="1"/>
  <c r="E28" i="38"/>
  <c r="G28" i="38" s="1"/>
  <c r="Q30" i="27" s="1"/>
  <c r="E27" i="38"/>
  <c r="G27" i="38" s="1"/>
  <c r="Q29" i="27" s="1"/>
  <c r="E26" i="38"/>
  <c r="G26" i="38" s="1"/>
  <c r="Q28" i="27" s="1"/>
  <c r="E25" i="38"/>
  <c r="G25" i="38" s="1"/>
  <c r="Q27" i="27" s="1"/>
  <c r="E24" i="38"/>
  <c r="G24" i="38" s="1"/>
  <c r="Q26" i="27" s="1"/>
  <c r="E23" i="38"/>
  <c r="G23" i="38" s="1"/>
  <c r="Q25" i="27" s="1"/>
  <c r="E22" i="38"/>
  <c r="G22" i="38" s="1"/>
  <c r="Q24" i="27" s="1"/>
  <c r="E21" i="38"/>
  <c r="G21" i="38" s="1"/>
  <c r="Q23" i="27" s="1"/>
  <c r="E20" i="38"/>
  <c r="G20" i="38" s="1"/>
  <c r="Q22" i="27" s="1"/>
  <c r="E19" i="38"/>
  <c r="G19" i="38" s="1"/>
  <c r="Q21" i="27" s="1"/>
  <c r="E18" i="38"/>
  <c r="G18" i="38" s="1"/>
  <c r="Q20" i="27" s="1"/>
  <c r="E17" i="38"/>
  <c r="G17" i="38" s="1"/>
  <c r="Q19" i="27" s="1"/>
  <c r="E16" i="38"/>
  <c r="G16" i="38" s="1"/>
  <c r="Q18" i="27" s="1"/>
  <c r="E15" i="38"/>
  <c r="G15" i="38" s="1"/>
  <c r="Q17" i="27" s="1"/>
  <c r="E14" i="38"/>
  <c r="G14" i="38" s="1"/>
  <c r="Q16" i="27" s="1"/>
  <c r="E13" i="38"/>
  <c r="G13" i="38" s="1"/>
  <c r="Q15" i="27" s="1"/>
  <c r="E12" i="38"/>
  <c r="G12" i="38" s="1"/>
  <c r="Q14" i="27" s="1"/>
  <c r="E11" i="38"/>
  <c r="G11" i="38" s="1"/>
  <c r="Q13" i="27" s="1"/>
  <c r="E10" i="38"/>
  <c r="G10" i="38" s="1"/>
  <c r="Q12" i="27" s="1"/>
  <c r="E9" i="38"/>
  <c r="G9" i="38" s="1"/>
  <c r="Q11" i="27" s="1"/>
  <c r="E8" i="38"/>
  <c r="G8" i="38" s="1"/>
  <c r="Q10" i="27" s="1"/>
  <c r="E7" i="38"/>
  <c r="G7" i="38" s="1"/>
  <c r="Q9" i="27" s="1"/>
  <c r="E354" i="37"/>
  <c r="G354" i="37" s="1"/>
  <c r="E353" i="37"/>
  <c r="G353" i="37" s="1"/>
  <c r="E352" i="37"/>
  <c r="G352" i="37" s="1"/>
  <c r="E351" i="37"/>
  <c r="G351" i="37" s="1"/>
  <c r="P353" i="27" s="1"/>
  <c r="E350" i="37"/>
  <c r="G350" i="37" s="1"/>
  <c r="P352" i="27" s="1"/>
  <c r="E349" i="37"/>
  <c r="G349" i="37" s="1"/>
  <c r="P351" i="27" s="1"/>
  <c r="E348" i="37"/>
  <c r="G348" i="37" s="1"/>
  <c r="P350" i="27" s="1"/>
  <c r="E347" i="37"/>
  <c r="G347" i="37" s="1"/>
  <c r="P349" i="27" s="1"/>
  <c r="E346" i="37"/>
  <c r="G346" i="37" s="1"/>
  <c r="P348" i="27" s="1"/>
  <c r="E345" i="37"/>
  <c r="G345" i="37" s="1"/>
  <c r="P347" i="27" s="1"/>
  <c r="E344" i="37"/>
  <c r="G344" i="37" s="1"/>
  <c r="P346" i="27" s="1"/>
  <c r="E343" i="37"/>
  <c r="G343" i="37" s="1"/>
  <c r="P345" i="27" s="1"/>
  <c r="E342" i="37"/>
  <c r="G342" i="37" s="1"/>
  <c r="P344" i="27" s="1"/>
  <c r="E341" i="37"/>
  <c r="G341" i="37" s="1"/>
  <c r="P343" i="27" s="1"/>
  <c r="E340" i="37"/>
  <c r="G340" i="37" s="1"/>
  <c r="P342" i="27" s="1"/>
  <c r="E339" i="37"/>
  <c r="G339" i="37" s="1"/>
  <c r="P341" i="27" s="1"/>
  <c r="E338" i="37"/>
  <c r="G338" i="37" s="1"/>
  <c r="P340" i="27" s="1"/>
  <c r="E337" i="37"/>
  <c r="G337" i="37" s="1"/>
  <c r="P339" i="27" s="1"/>
  <c r="E336" i="37"/>
  <c r="G336" i="37" s="1"/>
  <c r="P338" i="27" s="1"/>
  <c r="E335" i="37"/>
  <c r="G335" i="37" s="1"/>
  <c r="P337" i="27" s="1"/>
  <c r="E334" i="37"/>
  <c r="G334" i="37" s="1"/>
  <c r="P336" i="27" s="1"/>
  <c r="E333" i="37"/>
  <c r="G333" i="37" s="1"/>
  <c r="P335" i="27" s="1"/>
  <c r="E332" i="37"/>
  <c r="G332" i="37" s="1"/>
  <c r="P334" i="27" s="1"/>
  <c r="E331" i="37"/>
  <c r="G331" i="37" s="1"/>
  <c r="P333" i="27" s="1"/>
  <c r="E330" i="37"/>
  <c r="G330" i="37" s="1"/>
  <c r="P332" i="27" s="1"/>
  <c r="E329" i="37"/>
  <c r="G329" i="37" s="1"/>
  <c r="P331" i="27" s="1"/>
  <c r="E328" i="37"/>
  <c r="G328" i="37" s="1"/>
  <c r="P330" i="27" s="1"/>
  <c r="E327" i="37"/>
  <c r="G327" i="37" s="1"/>
  <c r="P329" i="27" s="1"/>
  <c r="E326" i="37"/>
  <c r="G326" i="37" s="1"/>
  <c r="P328" i="27" s="1"/>
  <c r="E325" i="37"/>
  <c r="G325" i="37" s="1"/>
  <c r="P327" i="27" s="1"/>
  <c r="E324" i="37"/>
  <c r="G324" i="37" s="1"/>
  <c r="P326" i="27" s="1"/>
  <c r="E323" i="37"/>
  <c r="G323" i="37" s="1"/>
  <c r="P325" i="27" s="1"/>
  <c r="E322" i="37"/>
  <c r="G322" i="37" s="1"/>
  <c r="P324" i="27" s="1"/>
  <c r="E321" i="37"/>
  <c r="G321" i="37" s="1"/>
  <c r="P323" i="27" s="1"/>
  <c r="E320" i="37"/>
  <c r="G320" i="37" s="1"/>
  <c r="P322" i="27" s="1"/>
  <c r="E319" i="37"/>
  <c r="G319" i="37" s="1"/>
  <c r="P321" i="27" s="1"/>
  <c r="E318" i="37"/>
  <c r="G318" i="37" s="1"/>
  <c r="P320" i="27" s="1"/>
  <c r="E317" i="37"/>
  <c r="G317" i="37" s="1"/>
  <c r="P319" i="27" s="1"/>
  <c r="E316" i="37"/>
  <c r="G316" i="37" s="1"/>
  <c r="P318" i="27" s="1"/>
  <c r="E315" i="37"/>
  <c r="G315" i="37" s="1"/>
  <c r="P317" i="27" s="1"/>
  <c r="E314" i="37"/>
  <c r="G314" i="37" s="1"/>
  <c r="P316" i="27" s="1"/>
  <c r="E313" i="37"/>
  <c r="G313" i="37" s="1"/>
  <c r="P315" i="27" s="1"/>
  <c r="E312" i="37"/>
  <c r="G312" i="37" s="1"/>
  <c r="P314" i="27" s="1"/>
  <c r="E311" i="37"/>
  <c r="G311" i="37" s="1"/>
  <c r="P313" i="27" s="1"/>
  <c r="E310" i="37"/>
  <c r="G310" i="37" s="1"/>
  <c r="P312" i="27" s="1"/>
  <c r="E309" i="37"/>
  <c r="G309" i="37" s="1"/>
  <c r="P311" i="27" s="1"/>
  <c r="E308" i="37"/>
  <c r="G308" i="37" s="1"/>
  <c r="P310" i="27" s="1"/>
  <c r="E307" i="37"/>
  <c r="G307" i="37" s="1"/>
  <c r="P309" i="27" s="1"/>
  <c r="E306" i="37"/>
  <c r="G306" i="37" s="1"/>
  <c r="P308" i="27" s="1"/>
  <c r="E305" i="37"/>
  <c r="G305" i="37" s="1"/>
  <c r="P307" i="27" s="1"/>
  <c r="E304" i="37"/>
  <c r="G304" i="37" s="1"/>
  <c r="P306" i="27" s="1"/>
  <c r="E303" i="37"/>
  <c r="G303" i="37" s="1"/>
  <c r="P305" i="27" s="1"/>
  <c r="E302" i="37"/>
  <c r="G302" i="37" s="1"/>
  <c r="P304" i="27" s="1"/>
  <c r="E301" i="37"/>
  <c r="G301" i="37" s="1"/>
  <c r="P303" i="27" s="1"/>
  <c r="E300" i="37"/>
  <c r="G300" i="37" s="1"/>
  <c r="P302" i="27" s="1"/>
  <c r="E299" i="37"/>
  <c r="G299" i="37" s="1"/>
  <c r="P301" i="27" s="1"/>
  <c r="E298" i="37"/>
  <c r="G298" i="37" s="1"/>
  <c r="P300" i="27" s="1"/>
  <c r="E297" i="37"/>
  <c r="G297" i="37" s="1"/>
  <c r="P299" i="27" s="1"/>
  <c r="E296" i="37"/>
  <c r="G296" i="37" s="1"/>
  <c r="P298" i="27" s="1"/>
  <c r="E295" i="37"/>
  <c r="G295" i="37" s="1"/>
  <c r="P297" i="27" s="1"/>
  <c r="E294" i="37"/>
  <c r="G294" i="37" s="1"/>
  <c r="P296" i="27" s="1"/>
  <c r="E293" i="37"/>
  <c r="G293" i="37" s="1"/>
  <c r="P295" i="27" s="1"/>
  <c r="E292" i="37"/>
  <c r="G292" i="37" s="1"/>
  <c r="P294" i="27" s="1"/>
  <c r="E291" i="37"/>
  <c r="G291" i="37" s="1"/>
  <c r="P293" i="27" s="1"/>
  <c r="E290" i="37"/>
  <c r="G290" i="37" s="1"/>
  <c r="P292" i="27" s="1"/>
  <c r="E289" i="37"/>
  <c r="G289" i="37" s="1"/>
  <c r="P291" i="27" s="1"/>
  <c r="E288" i="37"/>
  <c r="G288" i="37" s="1"/>
  <c r="P290" i="27" s="1"/>
  <c r="E287" i="37"/>
  <c r="G287" i="37" s="1"/>
  <c r="P289" i="27" s="1"/>
  <c r="E286" i="37"/>
  <c r="G286" i="37" s="1"/>
  <c r="P288" i="27" s="1"/>
  <c r="E285" i="37"/>
  <c r="G285" i="37" s="1"/>
  <c r="P287" i="27" s="1"/>
  <c r="E284" i="37"/>
  <c r="G284" i="37" s="1"/>
  <c r="P286" i="27" s="1"/>
  <c r="E283" i="37"/>
  <c r="G283" i="37" s="1"/>
  <c r="P285" i="27" s="1"/>
  <c r="E282" i="37"/>
  <c r="G282" i="37" s="1"/>
  <c r="P284" i="27" s="1"/>
  <c r="E281" i="37"/>
  <c r="G281" i="37" s="1"/>
  <c r="P283" i="27" s="1"/>
  <c r="E280" i="37"/>
  <c r="G280" i="37" s="1"/>
  <c r="P282" i="27" s="1"/>
  <c r="E279" i="37"/>
  <c r="G279" i="37" s="1"/>
  <c r="P281" i="27" s="1"/>
  <c r="E278" i="37"/>
  <c r="G278" i="37" s="1"/>
  <c r="P280" i="27" s="1"/>
  <c r="E277" i="37"/>
  <c r="G277" i="37" s="1"/>
  <c r="P279" i="27" s="1"/>
  <c r="E276" i="37"/>
  <c r="G276" i="37" s="1"/>
  <c r="P278" i="27" s="1"/>
  <c r="E275" i="37"/>
  <c r="G275" i="37" s="1"/>
  <c r="P277" i="27" s="1"/>
  <c r="E274" i="37"/>
  <c r="G274" i="37" s="1"/>
  <c r="P276" i="27" s="1"/>
  <c r="E273" i="37"/>
  <c r="G273" i="37" s="1"/>
  <c r="P275" i="27" s="1"/>
  <c r="E272" i="37"/>
  <c r="G272" i="37" s="1"/>
  <c r="P274" i="27" s="1"/>
  <c r="E271" i="37"/>
  <c r="G271" i="37" s="1"/>
  <c r="P273" i="27" s="1"/>
  <c r="E270" i="37"/>
  <c r="G270" i="37" s="1"/>
  <c r="P272" i="27" s="1"/>
  <c r="E269" i="37"/>
  <c r="G269" i="37" s="1"/>
  <c r="P271" i="27" s="1"/>
  <c r="E268" i="37"/>
  <c r="G268" i="37" s="1"/>
  <c r="P270" i="27" s="1"/>
  <c r="E267" i="37"/>
  <c r="G267" i="37" s="1"/>
  <c r="P269" i="27" s="1"/>
  <c r="E266" i="37"/>
  <c r="G266" i="37" s="1"/>
  <c r="P268" i="27" s="1"/>
  <c r="E265" i="37"/>
  <c r="G265" i="37" s="1"/>
  <c r="P267" i="27" s="1"/>
  <c r="E264" i="37"/>
  <c r="G264" i="37" s="1"/>
  <c r="P266" i="27" s="1"/>
  <c r="E263" i="37"/>
  <c r="G263" i="37" s="1"/>
  <c r="P265" i="27" s="1"/>
  <c r="E262" i="37"/>
  <c r="G262" i="37" s="1"/>
  <c r="P264" i="27" s="1"/>
  <c r="E261" i="37"/>
  <c r="G261" i="37" s="1"/>
  <c r="P263" i="27" s="1"/>
  <c r="E260" i="37"/>
  <c r="G260" i="37" s="1"/>
  <c r="P262" i="27" s="1"/>
  <c r="E259" i="37"/>
  <c r="G259" i="37" s="1"/>
  <c r="P261" i="27" s="1"/>
  <c r="E258" i="37"/>
  <c r="G258" i="37" s="1"/>
  <c r="P260" i="27" s="1"/>
  <c r="E257" i="37"/>
  <c r="G257" i="37" s="1"/>
  <c r="P259" i="27" s="1"/>
  <c r="E256" i="37"/>
  <c r="G256" i="37" s="1"/>
  <c r="P258" i="27" s="1"/>
  <c r="E255" i="37"/>
  <c r="G255" i="37" s="1"/>
  <c r="P257" i="27" s="1"/>
  <c r="E254" i="37"/>
  <c r="G254" i="37" s="1"/>
  <c r="P256" i="27" s="1"/>
  <c r="E253" i="37"/>
  <c r="G253" i="37" s="1"/>
  <c r="P255" i="27" s="1"/>
  <c r="E252" i="37"/>
  <c r="G252" i="37" s="1"/>
  <c r="P254" i="27" s="1"/>
  <c r="E251" i="37"/>
  <c r="G251" i="37" s="1"/>
  <c r="P253" i="27" s="1"/>
  <c r="E250" i="37"/>
  <c r="G250" i="37" s="1"/>
  <c r="P252" i="27" s="1"/>
  <c r="E249" i="37"/>
  <c r="G249" i="37" s="1"/>
  <c r="P251" i="27" s="1"/>
  <c r="E248" i="37"/>
  <c r="G248" i="37" s="1"/>
  <c r="P250" i="27" s="1"/>
  <c r="E247" i="37"/>
  <c r="G247" i="37" s="1"/>
  <c r="P249" i="27" s="1"/>
  <c r="E246" i="37"/>
  <c r="G246" i="37" s="1"/>
  <c r="P248" i="27" s="1"/>
  <c r="E245" i="37"/>
  <c r="G245" i="37" s="1"/>
  <c r="P247" i="27" s="1"/>
  <c r="E244" i="37"/>
  <c r="G244" i="37" s="1"/>
  <c r="P246" i="27" s="1"/>
  <c r="E243" i="37"/>
  <c r="G243" i="37" s="1"/>
  <c r="P245" i="27" s="1"/>
  <c r="E242" i="37"/>
  <c r="G242" i="37" s="1"/>
  <c r="P244" i="27" s="1"/>
  <c r="E241" i="37"/>
  <c r="G241" i="37" s="1"/>
  <c r="P243" i="27" s="1"/>
  <c r="E240" i="37"/>
  <c r="G240" i="37" s="1"/>
  <c r="P242" i="27" s="1"/>
  <c r="E239" i="37"/>
  <c r="G239" i="37" s="1"/>
  <c r="P241" i="27" s="1"/>
  <c r="E238" i="37"/>
  <c r="G238" i="37" s="1"/>
  <c r="P240" i="27" s="1"/>
  <c r="E237" i="37"/>
  <c r="G237" i="37" s="1"/>
  <c r="P239" i="27" s="1"/>
  <c r="E236" i="37"/>
  <c r="G236" i="37" s="1"/>
  <c r="P238" i="27" s="1"/>
  <c r="E235" i="37"/>
  <c r="G235" i="37" s="1"/>
  <c r="P237" i="27" s="1"/>
  <c r="E234" i="37"/>
  <c r="G234" i="37" s="1"/>
  <c r="P236" i="27" s="1"/>
  <c r="E233" i="37"/>
  <c r="G233" i="37" s="1"/>
  <c r="P235" i="27" s="1"/>
  <c r="E232" i="37"/>
  <c r="G232" i="37" s="1"/>
  <c r="P234" i="27" s="1"/>
  <c r="E231" i="37"/>
  <c r="G231" i="37" s="1"/>
  <c r="P233" i="27" s="1"/>
  <c r="E230" i="37"/>
  <c r="G230" i="37" s="1"/>
  <c r="P232" i="27" s="1"/>
  <c r="E229" i="37"/>
  <c r="G229" i="37" s="1"/>
  <c r="P231" i="27" s="1"/>
  <c r="E228" i="37"/>
  <c r="G228" i="37" s="1"/>
  <c r="P230" i="27" s="1"/>
  <c r="E227" i="37"/>
  <c r="G227" i="37" s="1"/>
  <c r="P229" i="27" s="1"/>
  <c r="E226" i="37"/>
  <c r="G226" i="37" s="1"/>
  <c r="P228" i="27" s="1"/>
  <c r="E225" i="37"/>
  <c r="G225" i="37" s="1"/>
  <c r="P227" i="27" s="1"/>
  <c r="E224" i="37"/>
  <c r="G224" i="37" s="1"/>
  <c r="P226" i="27" s="1"/>
  <c r="E223" i="37"/>
  <c r="G223" i="37" s="1"/>
  <c r="P225" i="27" s="1"/>
  <c r="E222" i="37"/>
  <c r="G222" i="37" s="1"/>
  <c r="P224" i="27" s="1"/>
  <c r="E221" i="37"/>
  <c r="G221" i="37" s="1"/>
  <c r="P223" i="27" s="1"/>
  <c r="E220" i="37"/>
  <c r="G220" i="37" s="1"/>
  <c r="P222" i="27" s="1"/>
  <c r="E219" i="37"/>
  <c r="G219" i="37" s="1"/>
  <c r="P221" i="27" s="1"/>
  <c r="E218" i="37"/>
  <c r="G218" i="37" s="1"/>
  <c r="P220" i="27" s="1"/>
  <c r="E217" i="37"/>
  <c r="G217" i="37" s="1"/>
  <c r="P219" i="27" s="1"/>
  <c r="E216" i="37"/>
  <c r="G216" i="37" s="1"/>
  <c r="P218" i="27" s="1"/>
  <c r="E215" i="37"/>
  <c r="G215" i="37" s="1"/>
  <c r="P217" i="27" s="1"/>
  <c r="E214" i="37"/>
  <c r="G214" i="37" s="1"/>
  <c r="P216" i="27" s="1"/>
  <c r="E213" i="37"/>
  <c r="G213" i="37" s="1"/>
  <c r="P215" i="27" s="1"/>
  <c r="E212" i="37"/>
  <c r="G212" i="37" s="1"/>
  <c r="P214" i="27" s="1"/>
  <c r="E211" i="37"/>
  <c r="G211" i="37" s="1"/>
  <c r="P213" i="27" s="1"/>
  <c r="E210" i="37"/>
  <c r="G210" i="37" s="1"/>
  <c r="P212" i="27" s="1"/>
  <c r="E209" i="37"/>
  <c r="G209" i="37" s="1"/>
  <c r="P211" i="27" s="1"/>
  <c r="E208" i="37"/>
  <c r="G208" i="37" s="1"/>
  <c r="P210" i="27" s="1"/>
  <c r="E207" i="37"/>
  <c r="G207" i="37" s="1"/>
  <c r="P209" i="27" s="1"/>
  <c r="E206" i="37"/>
  <c r="G206" i="37" s="1"/>
  <c r="P208" i="27" s="1"/>
  <c r="E205" i="37"/>
  <c r="G205" i="37" s="1"/>
  <c r="P207" i="27" s="1"/>
  <c r="E204" i="37"/>
  <c r="G204" i="37" s="1"/>
  <c r="P206" i="27" s="1"/>
  <c r="E203" i="37"/>
  <c r="G203" i="37" s="1"/>
  <c r="P205" i="27" s="1"/>
  <c r="E202" i="37"/>
  <c r="G202" i="37" s="1"/>
  <c r="P204" i="27" s="1"/>
  <c r="E201" i="37"/>
  <c r="G201" i="37" s="1"/>
  <c r="P203" i="27" s="1"/>
  <c r="E200" i="37"/>
  <c r="G200" i="37" s="1"/>
  <c r="P202" i="27" s="1"/>
  <c r="E199" i="37"/>
  <c r="G199" i="37" s="1"/>
  <c r="P201" i="27" s="1"/>
  <c r="E198" i="37"/>
  <c r="G198" i="37" s="1"/>
  <c r="P200" i="27" s="1"/>
  <c r="E197" i="37"/>
  <c r="G197" i="37" s="1"/>
  <c r="P199" i="27" s="1"/>
  <c r="E196" i="37"/>
  <c r="G196" i="37" s="1"/>
  <c r="P198" i="27" s="1"/>
  <c r="E195" i="37"/>
  <c r="G195" i="37" s="1"/>
  <c r="P197" i="27" s="1"/>
  <c r="E194" i="37"/>
  <c r="G194" i="37" s="1"/>
  <c r="P196" i="27" s="1"/>
  <c r="E193" i="37"/>
  <c r="G193" i="37" s="1"/>
  <c r="P195" i="27" s="1"/>
  <c r="E192" i="37"/>
  <c r="G192" i="37" s="1"/>
  <c r="P194" i="27" s="1"/>
  <c r="E191" i="37"/>
  <c r="G191" i="37" s="1"/>
  <c r="P193" i="27" s="1"/>
  <c r="E190" i="37"/>
  <c r="G190" i="37" s="1"/>
  <c r="P192" i="27" s="1"/>
  <c r="E189" i="37"/>
  <c r="G189" i="37" s="1"/>
  <c r="P191" i="27" s="1"/>
  <c r="E188" i="37"/>
  <c r="G188" i="37" s="1"/>
  <c r="P190" i="27" s="1"/>
  <c r="E187" i="37"/>
  <c r="G187" i="37" s="1"/>
  <c r="P189" i="27" s="1"/>
  <c r="E186" i="37"/>
  <c r="G186" i="37" s="1"/>
  <c r="P188" i="27" s="1"/>
  <c r="E185" i="37"/>
  <c r="G185" i="37" s="1"/>
  <c r="P187" i="27" s="1"/>
  <c r="E184" i="37"/>
  <c r="G184" i="37" s="1"/>
  <c r="P186" i="27" s="1"/>
  <c r="E183" i="37"/>
  <c r="G183" i="37" s="1"/>
  <c r="P185" i="27" s="1"/>
  <c r="E182" i="37"/>
  <c r="G182" i="37" s="1"/>
  <c r="P184" i="27" s="1"/>
  <c r="E181" i="37"/>
  <c r="G181" i="37" s="1"/>
  <c r="P183" i="27" s="1"/>
  <c r="E180" i="37"/>
  <c r="G180" i="37" s="1"/>
  <c r="P182" i="27" s="1"/>
  <c r="E179" i="37"/>
  <c r="G179" i="37" s="1"/>
  <c r="P181" i="27" s="1"/>
  <c r="E178" i="37"/>
  <c r="G178" i="37" s="1"/>
  <c r="P180" i="27" s="1"/>
  <c r="B178" i="37"/>
  <c r="E177" i="37"/>
  <c r="G177" i="37" s="1"/>
  <c r="P179" i="27" s="1"/>
  <c r="E176" i="37"/>
  <c r="G176" i="37" s="1"/>
  <c r="P178" i="27" s="1"/>
  <c r="E175" i="37"/>
  <c r="G175" i="37" s="1"/>
  <c r="P177" i="27" s="1"/>
  <c r="E174" i="37"/>
  <c r="G174" i="37" s="1"/>
  <c r="P176" i="27" s="1"/>
  <c r="E173" i="37"/>
  <c r="G173" i="37" s="1"/>
  <c r="P175" i="27" s="1"/>
  <c r="E172" i="37"/>
  <c r="G172" i="37" s="1"/>
  <c r="P174" i="27" s="1"/>
  <c r="E171" i="37"/>
  <c r="G171" i="37" s="1"/>
  <c r="P173" i="27" s="1"/>
  <c r="E170" i="37"/>
  <c r="G170" i="37" s="1"/>
  <c r="P172" i="27" s="1"/>
  <c r="E169" i="37"/>
  <c r="G169" i="37" s="1"/>
  <c r="P171" i="27" s="1"/>
  <c r="E168" i="37"/>
  <c r="G168" i="37" s="1"/>
  <c r="P170" i="27" s="1"/>
  <c r="E167" i="37"/>
  <c r="G167" i="37" s="1"/>
  <c r="P169" i="27" s="1"/>
  <c r="E166" i="37"/>
  <c r="G166" i="37" s="1"/>
  <c r="P168" i="27" s="1"/>
  <c r="E165" i="37"/>
  <c r="G165" i="37" s="1"/>
  <c r="P167" i="27" s="1"/>
  <c r="E164" i="37"/>
  <c r="G164" i="37" s="1"/>
  <c r="P166" i="27" s="1"/>
  <c r="E163" i="37"/>
  <c r="G163" i="37" s="1"/>
  <c r="P165" i="27" s="1"/>
  <c r="E162" i="37"/>
  <c r="G162" i="37" s="1"/>
  <c r="P164" i="27" s="1"/>
  <c r="E161" i="37"/>
  <c r="G161" i="37" s="1"/>
  <c r="P163" i="27" s="1"/>
  <c r="E160" i="37"/>
  <c r="G160" i="37" s="1"/>
  <c r="P162" i="27" s="1"/>
  <c r="E159" i="37"/>
  <c r="G159" i="37" s="1"/>
  <c r="P161" i="27" s="1"/>
  <c r="E158" i="37"/>
  <c r="G158" i="37" s="1"/>
  <c r="P160" i="27" s="1"/>
  <c r="E157" i="37"/>
  <c r="G157" i="37" s="1"/>
  <c r="P159" i="27" s="1"/>
  <c r="E156" i="37"/>
  <c r="G156" i="37" s="1"/>
  <c r="P158" i="27" s="1"/>
  <c r="E155" i="37"/>
  <c r="G155" i="37" s="1"/>
  <c r="P157" i="27" s="1"/>
  <c r="E154" i="37"/>
  <c r="G154" i="37" s="1"/>
  <c r="P156" i="27" s="1"/>
  <c r="E153" i="37"/>
  <c r="G153" i="37" s="1"/>
  <c r="P155" i="27" s="1"/>
  <c r="E152" i="37"/>
  <c r="G152" i="37" s="1"/>
  <c r="P154" i="27" s="1"/>
  <c r="E151" i="37"/>
  <c r="G151" i="37" s="1"/>
  <c r="P153" i="27" s="1"/>
  <c r="E150" i="37"/>
  <c r="G150" i="37" s="1"/>
  <c r="P152" i="27" s="1"/>
  <c r="E149" i="37"/>
  <c r="G149" i="37" s="1"/>
  <c r="P151" i="27" s="1"/>
  <c r="E148" i="37"/>
  <c r="G148" i="37" s="1"/>
  <c r="P150" i="27" s="1"/>
  <c r="E147" i="37"/>
  <c r="G147" i="37" s="1"/>
  <c r="P149" i="27" s="1"/>
  <c r="E146" i="37"/>
  <c r="G146" i="37" s="1"/>
  <c r="P148" i="27" s="1"/>
  <c r="E145" i="37"/>
  <c r="G145" i="37" s="1"/>
  <c r="P147" i="27" s="1"/>
  <c r="E144" i="37"/>
  <c r="G144" i="37" s="1"/>
  <c r="P146" i="27" s="1"/>
  <c r="E143" i="37"/>
  <c r="G143" i="37" s="1"/>
  <c r="P145" i="27" s="1"/>
  <c r="E142" i="37"/>
  <c r="G142" i="37" s="1"/>
  <c r="P144" i="27" s="1"/>
  <c r="E141" i="37"/>
  <c r="G141" i="37" s="1"/>
  <c r="P143" i="27" s="1"/>
  <c r="E140" i="37"/>
  <c r="G140" i="37" s="1"/>
  <c r="P142" i="27" s="1"/>
  <c r="E139" i="37"/>
  <c r="G139" i="37" s="1"/>
  <c r="P141" i="27" s="1"/>
  <c r="E138" i="37"/>
  <c r="G138" i="37" s="1"/>
  <c r="P140" i="27" s="1"/>
  <c r="E137" i="37"/>
  <c r="G137" i="37" s="1"/>
  <c r="P139" i="27" s="1"/>
  <c r="E136" i="37"/>
  <c r="G136" i="37" s="1"/>
  <c r="P138" i="27" s="1"/>
  <c r="E135" i="37"/>
  <c r="G135" i="37" s="1"/>
  <c r="P137" i="27" s="1"/>
  <c r="E134" i="37"/>
  <c r="G134" i="37" s="1"/>
  <c r="P136" i="27" s="1"/>
  <c r="E133" i="37"/>
  <c r="G133" i="37" s="1"/>
  <c r="P135" i="27" s="1"/>
  <c r="E132" i="37"/>
  <c r="G132" i="37" s="1"/>
  <c r="P134" i="27" s="1"/>
  <c r="E131" i="37"/>
  <c r="G131" i="37" s="1"/>
  <c r="P133" i="27" s="1"/>
  <c r="E130" i="37"/>
  <c r="G130" i="37" s="1"/>
  <c r="P132" i="27" s="1"/>
  <c r="E129" i="37"/>
  <c r="G129" i="37" s="1"/>
  <c r="P131" i="27" s="1"/>
  <c r="E128" i="37"/>
  <c r="G128" i="37" s="1"/>
  <c r="P130" i="27" s="1"/>
  <c r="E127" i="37"/>
  <c r="G127" i="37" s="1"/>
  <c r="P129" i="27" s="1"/>
  <c r="E126" i="37"/>
  <c r="G126" i="37" s="1"/>
  <c r="P128" i="27" s="1"/>
  <c r="E125" i="37"/>
  <c r="G125" i="37" s="1"/>
  <c r="P127" i="27" s="1"/>
  <c r="E124" i="37"/>
  <c r="G124" i="37" s="1"/>
  <c r="P126" i="27" s="1"/>
  <c r="E123" i="37"/>
  <c r="G123" i="37" s="1"/>
  <c r="P125" i="27" s="1"/>
  <c r="E122" i="37"/>
  <c r="G122" i="37" s="1"/>
  <c r="P124" i="27" s="1"/>
  <c r="E121" i="37"/>
  <c r="G121" i="37" s="1"/>
  <c r="P123" i="27" s="1"/>
  <c r="E120" i="37"/>
  <c r="G120" i="37" s="1"/>
  <c r="P122" i="27" s="1"/>
  <c r="E119" i="37"/>
  <c r="G119" i="37" s="1"/>
  <c r="P121" i="27" s="1"/>
  <c r="E118" i="37"/>
  <c r="G118" i="37" s="1"/>
  <c r="P120" i="27" s="1"/>
  <c r="E117" i="37"/>
  <c r="G117" i="37" s="1"/>
  <c r="P119" i="27" s="1"/>
  <c r="E116" i="37"/>
  <c r="G116" i="37" s="1"/>
  <c r="P118" i="27" s="1"/>
  <c r="E115" i="37"/>
  <c r="G115" i="37" s="1"/>
  <c r="P117" i="27" s="1"/>
  <c r="E114" i="37"/>
  <c r="G114" i="37" s="1"/>
  <c r="P116" i="27" s="1"/>
  <c r="E113" i="37"/>
  <c r="G113" i="37" s="1"/>
  <c r="P115" i="27" s="1"/>
  <c r="E112" i="37"/>
  <c r="G112" i="37" s="1"/>
  <c r="P114" i="27" s="1"/>
  <c r="E111" i="37"/>
  <c r="G111" i="37" s="1"/>
  <c r="P113" i="27" s="1"/>
  <c r="E110" i="37"/>
  <c r="G110" i="37" s="1"/>
  <c r="P112" i="27" s="1"/>
  <c r="E109" i="37"/>
  <c r="G109" i="37" s="1"/>
  <c r="P111" i="27" s="1"/>
  <c r="E108" i="37"/>
  <c r="G108" i="37" s="1"/>
  <c r="P110" i="27" s="1"/>
  <c r="E107" i="37"/>
  <c r="G107" i="37" s="1"/>
  <c r="P109" i="27" s="1"/>
  <c r="E106" i="37"/>
  <c r="G106" i="37" s="1"/>
  <c r="P108" i="27" s="1"/>
  <c r="E105" i="37"/>
  <c r="G105" i="37" s="1"/>
  <c r="P107" i="27" s="1"/>
  <c r="E104" i="37"/>
  <c r="G104" i="37" s="1"/>
  <c r="P106" i="27" s="1"/>
  <c r="E103" i="37"/>
  <c r="G103" i="37" s="1"/>
  <c r="P105" i="27" s="1"/>
  <c r="E102" i="37"/>
  <c r="G102" i="37" s="1"/>
  <c r="P104" i="27" s="1"/>
  <c r="E101" i="37"/>
  <c r="G101" i="37" s="1"/>
  <c r="P103" i="27" s="1"/>
  <c r="E100" i="37"/>
  <c r="G100" i="37" s="1"/>
  <c r="P102" i="27" s="1"/>
  <c r="E99" i="37"/>
  <c r="G99" i="37" s="1"/>
  <c r="P101" i="27" s="1"/>
  <c r="E98" i="37"/>
  <c r="G98" i="37" s="1"/>
  <c r="P100" i="27" s="1"/>
  <c r="E97" i="37"/>
  <c r="G97" i="37" s="1"/>
  <c r="P99" i="27" s="1"/>
  <c r="E96" i="37"/>
  <c r="G96" i="37" s="1"/>
  <c r="P98" i="27" s="1"/>
  <c r="E95" i="37"/>
  <c r="G95" i="37" s="1"/>
  <c r="P97" i="27" s="1"/>
  <c r="E94" i="37"/>
  <c r="G94" i="37" s="1"/>
  <c r="P96" i="27" s="1"/>
  <c r="E93" i="37"/>
  <c r="G93" i="37" s="1"/>
  <c r="P95" i="27" s="1"/>
  <c r="E92" i="37"/>
  <c r="G92" i="37" s="1"/>
  <c r="P94" i="27" s="1"/>
  <c r="E91" i="37"/>
  <c r="G91" i="37" s="1"/>
  <c r="P93" i="27" s="1"/>
  <c r="E90" i="37"/>
  <c r="G90" i="37" s="1"/>
  <c r="P92" i="27" s="1"/>
  <c r="E89" i="37"/>
  <c r="G89" i="37" s="1"/>
  <c r="P91" i="27" s="1"/>
  <c r="E88" i="37"/>
  <c r="G88" i="37" s="1"/>
  <c r="P90" i="27" s="1"/>
  <c r="E87" i="37"/>
  <c r="G87" i="37" s="1"/>
  <c r="P89" i="27" s="1"/>
  <c r="E86" i="37"/>
  <c r="G86" i="37" s="1"/>
  <c r="P88" i="27" s="1"/>
  <c r="E85" i="37"/>
  <c r="G85" i="37" s="1"/>
  <c r="P87" i="27" s="1"/>
  <c r="E84" i="37"/>
  <c r="G84" i="37" s="1"/>
  <c r="P86" i="27" s="1"/>
  <c r="E83" i="37"/>
  <c r="G83" i="37" s="1"/>
  <c r="P85" i="27" s="1"/>
  <c r="E82" i="37"/>
  <c r="G82" i="37" s="1"/>
  <c r="P84" i="27" s="1"/>
  <c r="E81" i="37"/>
  <c r="G81" i="37" s="1"/>
  <c r="P83" i="27" s="1"/>
  <c r="E80" i="37"/>
  <c r="G80" i="37" s="1"/>
  <c r="P82" i="27" s="1"/>
  <c r="E79" i="37"/>
  <c r="G79" i="37" s="1"/>
  <c r="P81" i="27" s="1"/>
  <c r="E78" i="37"/>
  <c r="G78" i="37" s="1"/>
  <c r="P80" i="27" s="1"/>
  <c r="E77" i="37"/>
  <c r="G77" i="37" s="1"/>
  <c r="P79" i="27" s="1"/>
  <c r="E76" i="37"/>
  <c r="G76" i="37" s="1"/>
  <c r="P78" i="27" s="1"/>
  <c r="E75" i="37"/>
  <c r="G75" i="37" s="1"/>
  <c r="P77" i="27" s="1"/>
  <c r="E74" i="37"/>
  <c r="G74" i="37" s="1"/>
  <c r="P76" i="27" s="1"/>
  <c r="E73" i="37"/>
  <c r="G73" i="37" s="1"/>
  <c r="P75" i="27" s="1"/>
  <c r="E72" i="37"/>
  <c r="G72" i="37" s="1"/>
  <c r="P74" i="27" s="1"/>
  <c r="E71" i="37"/>
  <c r="G71" i="37" s="1"/>
  <c r="P73" i="27" s="1"/>
  <c r="E70" i="37"/>
  <c r="G70" i="37" s="1"/>
  <c r="P72" i="27" s="1"/>
  <c r="E69" i="37"/>
  <c r="G69" i="37" s="1"/>
  <c r="P71" i="27" s="1"/>
  <c r="E68" i="37"/>
  <c r="G68" i="37" s="1"/>
  <c r="P70" i="27" s="1"/>
  <c r="E67" i="37"/>
  <c r="G67" i="37" s="1"/>
  <c r="P69" i="27" s="1"/>
  <c r="E66" i="37"/>
  <c r="G66" i="37" s="1"/>
  <c r="P68" i="27" s="1"/>
  <c r="E65" i="37"/>
  <c r="G65" i="37" s="1"/>
  <c r="P67" i="27" s="1"/>
  <c r="E64" i="37"/>
  <c r="G64" i="37" s="1"/>
  <c r="P66" i="27" s="1"/>
  <c r="E63" i="37"/>
  <c r="G63" i="37" s="1"/>
  <c r="P65" i="27" s="1"/>
  <c r="E62" i="37"/>
  <c r="G62" i="37" s="1"/>
  <c r="P64" i="27" s="1"/>
  <c r="E61" i="37"/>
  <c r="G61" i="37" s="1"/>
  <c r="P63" i="27" s="1"/>
  <c r="E60" i="37"/>
  <c r="G60" i="37" s="1"/>
  <c r="P62" i="27" s="1"/>
  <c r="E59" i="37"/>
  <c r="G59" i="37" s="1"/>
  <c r="P61" i="27" s="1"/>
  <c r="E58" i="37"/>
  <c r="G58" i="37" s="1"/>
  <c r="P60" i="27" s="1"/>
  <c r="E57" i="37"/>
  <c r="G57" i="37" s="1"/>
  <c r="P59" i="27" s="1"/>
  <c r="E56" i="37"/>
  <c r="G56" i="37" s="1"/>
  <c r="P58" i="27" s="1"/>
  <c r="E55" i="37"/>
  <c r="G55" i="37" s="1"/>
  <c r="P57" i="27" s="1"/>
  <c r="E54" i="37"/>
  <c r="G54" i="37" s="1"/>
  <c r="P56" i="27" s="1"/>
  <c r="E53" i="37"/>
  <c r="G53" i="37" s="1"/>
  <c r="P55" i="27" s="1"/>
  <c r="E52" i="37"/>
  <c r="G52" i="37" s="1"/>
  <c r="P54" i="27" s="1"/>
  <c r="E51" i="37"/>
  <c r="G51" i="37" s="1"/>
  <c r="P53" i="27" s="1"/>
  <c r="E50" i="37"/>
  <c r="G50" i="37" s="1"/>
  <c r="P52" i="27" s="1"/>
  <c r="E49" i="37"/>
  <c r="G49" i="37" s="1"/>
  <c r="P51" i="27" s="1"/>
  <c r="E48" i="37"/>
  <c r="G48" i="37" s="1"/>
  <c r="P50" i="27" s="1"/>
  <c r="E47" i="37"/>
  <c r="G47" i="37" s="1"/>
  <c r="P49" i="27" s="1"/>
  <c r="E46" i="37"/>
  <c r="G46" i="37" s="1"/>
  <c r="P48" i="27" s="1"/>
  <c r="E45" i="37"/>
  <c r="G45" i="37" s="1"/>
  <c r="P47" i="27" s="1"/>
  <c r="E44" i="37"/>
  <c r="G44" i="37" s="1"/>
  <c r="P46" i="27" s="1"/>
  <c r="E43" i="37"/>
  <c r="G43" i="37" s="1"/>
  <c r="P45" i="27" s="1"/>
  <c r="E42" i="37"/>
  <c r="G42" i="37" s="1"/>
  <c r="P44" i="27" s="1"/>
  <c r="E41" i="37"/>
  <c r="G41" i="37" s="1"/>
  <c r="P43" i="27" s="1"/>
  <c r="E40" i="37"/>
  <c r="G40" i="37" s="1"/>
  <c r="P42" i="27" s="1"/>
  <c r="E39" i="37"/>
  <c r="G39" i="37" s="1"/>
  <c r="P41" i="27" s="1"/>
  <c r="E38" i="37"/>
  <c r="G38" i="37" s="1"/>
  <c r="P40" i="27" s="1"/>
  <c r="E37" i="37"/>
  <c r="G37" i="37" s="1"/>
  <c r="P39" i="27" s="1"/>
  <c r="E36" i="37"/>
  <c r="G36" i="37" s="1"/>
  <c r="P38" i="27" s="1"/>
  <c r="E35" i="37"/>
  <c r="G35" i="37" s="1"/>
  <c r="P37" i="27" s="1"/>
  <c r="E34" i="37"/>
  <c r="G34" i="37" s="1"/>
  <c r="P36" i="27" s="1"/>
  <c r="E33" i="37"/>
  <c r="G33" i="37" s="1"/>
  <c r="P35" i="27" s="1"/>
  <c r="E32" i="37"/>
  <c r="G32" i="37" s="1"/>
  <c r="P34" i="27" s="1"/>
  <c r="E31" i="37"/>
  <c r="G31" i="37" s="1"/>
  <c r="P33" i="27" s="1"/>
  <c r="E30" i="37"/>
  <c r="G30" i="37" s="1"/>
  <c r="P32" i="27" s="1"/>
  <c r="E29" i="37"/>
  <c r="G29" i="37" s="1"/>
  <c r="P31" i="27" s="1"/>
  <c r="E28" i="37"/>
  <c r="G28" i="37" s="1"/>
  <c r="P30" i="27" s="1"/>
  <c r="E27" i="37"/>
  <c r="G27" i="37" s="1"/>
  <c r="P29" i="27" s="1"/>
  <c r="E26" i="37"/>
  <c r="G26" i="37" s="1"/>
  <c r="P28" i="27" s="1"/>
  <c r="E25" i="37"/>
  <c r="G25" i="37" s="1"/>
  <c r="P27" i="27" s="1"/>
  <c r="E24" i="37"/>
  <c r="G24" i="37" s="1"/>
  <c r="P26" i="27" s="1"/>
  <c r="E23" i="37"/>
  <c r="G23" i="37" s="1"/>
  <c r="P25" i="27" s="1"/>
  <c r="E22" i="37"/>
  <c r="G22" i="37" s="1"/>
  <c r="P24" i="27" s="1"/>
  <c r="E21" i="37"/>
  <c r="G21" i="37" s="1"/>
  <c r="P23" i="27" s="1"/>
  <c r="E20" i="37"/>
  <c r="G20" i="37" s="1"/>
  <c r="P22" i="27" s="1"/>
  <c r="E19" i="37"/>
  <c r="G19" i="37" s="1"/>
  <c r="P21" i="27" s="1"/>
  <c r="E18" i="37"/>
  <c r="G18" i="37" s="1"/>
  <c r="P20" i="27" s="1"/>
  <c r="E17" i="37"/>
  <c r="G17" i="37" s="1"/>
  <c r="P19" i="27" s="1"/>
  <c r="E16" i="37"/>
  <c r="G16" i="37" s="1"/>
  <c r="P18" i="27" s="1"/>
  <c r="E15" i="37"/>
  <c r="G15" i="37" s="1"/>
  <c r="P17" i="27" s="1"/>
  <c r="E14" i="37"/>
  <c r="G14" i="37" s="1"/>
  <c r="P16" i="27" s="1"/>
  <c r="E13" i="37"/>
  <c r="G13" i="37" s="1"/>
  <c r="P15" i="27" s="1"/>
  <c r="E12" i="37"/>
  <c r="G12" i="37" s="1"/>
  <c r="P14" i="27" s="1"/>
  <c r="E11" i="37"/>
  <c r="G11" i="37" s="1"/>
  <c r="P13" i="27" s="1"/>
  <c r="E10" i="37"/>
  <c r="G10" i="37" s="1"/>
  <c r="P12" i="27" s="1"/>
  <c r="E9" i="37"/>
  <c r="G9" i="37" s="1"/>
  <c r="P11" i="27" s="1"/>
  <c r="E8" i="37"/>
  <c r="G8" i="37" s="1"/>
  <c r="P10" i="27" s="1"/>
  <c r="E7" i="37"/>
  <c r="G7" i="37" s="1"/>
  <c r="P9" i="27" s="1"/>
  <c r="E354" i="36"/>
  <c r="G354" i="36" s="1"/>
  <c r="E353" i="36"/>
  <c r="G353" i="36" s="1"/>
  <c r="E352" i="36"/>
  <c r="G352" i="36" s="1"/>
  <c r="E351" i="36"/>
  <c r="G351" i="36" s="1"/>
  <c r="O353" i="27" s="1"/>
  <c r="E350" i="36"/>
  <c r="G350" i="36" s="1"/>
  <c r="O352" i="27" s="1"/>
  <c r="E349" i="36"/>
  <c r="G349" i="36" s="1"/>
  <c r="O351" i="27" s="1"/>
  <c r="E348" i="36"/>
  <c r="G348" i="36" s="1"/>
  <c r="O350" i="27" s="1"/>
  <c r="E347" i="36"/>
  <c r="G347" i="36" s="1"/>
  <c r="O349" i="27" s="1"/>
  <c r="E346" i="36"/>
  <c r="G346" i="36" s="1"/>
  <c r="O348" i="27" s="1"/>
  <c r="E345" i="36"/>
  <c r="G345" i="36" s="1"/>
  <c r="O347" i="27" s="1"/>
  <c r="E344" i="36"/>
  <c r="G344" i="36" s="1"/>
  <c r="O346" i="27" s="1"/>
  <c r="E343" i="36"/>
  <c r="G343" i="36" s="1"/>
  <c r="O345" i="27" s="1"/>
  <c r="E342" i="36"/>
  <c r="G342" i="36" s="1"/>
  <c r="O344" i="27" s="1"/>
  <c r="E341" i="36"/>
  <c r="G341" i="36" s="1"/>
  <c r="O343" i="27" s="1"/>
  <c r="E340" i="36"/>
  <c r="G340" i="36" s="1"/>
  <c r="O342" i="27" s="1"/>
  <c r="E339" i="36"/>
  <c r="G339" i="36" s="1"/>
  <c r="O341" i="27" s="1"/>
  <c r="E338" i="36"/>
  <c r="G338" i="36" s="1"/>
  <c r="O340" i="27" s="1"/>
  <c r="E337" i="36"/>
  <c r="G337" i="36" s="1"/>
  <c r="O339" i="27" s="1"/>
  <c r="E336" i="36"/>
  <c r="G336" i="36" s="1"/>
  <c r="O338" i="27" s="1"/>
  <c r="E335" i="36"/>
  <c r="G335" i="36" s="1"/>
  <c r="O337" i="27" s="1"/>
  <c r="E334" i="36"/>
  <c r="G334" i="36" s="1"/>
  <c r="O336" i="27" s="1"/>
  <c r="E333" i="36"/>
  <c r="G333" i="36" s="1"/>
  <c r="O335" i="27" s="1"/>
  <c r="E332" i="36"/>
  <c r="G332" i="36" s="1"/>
  <c r="O334" i="27" s="1"/>
  <c r="E331" i="36"/>
  <c r="G331" i="36" s="1"/>
  <c r="O333" i="27" s="1"/>
  <c r="E330" i="36"/>
  <c r="G330" i="36" s="1"/>
  <c r="O332" i="27" s="1"/>
  <c r="E329" i="36"/>
  <c r="G329" i="36" s="1"/>
  <c r="O331" i="27" s="1"/>
  <c r="E328" i="36"/>
  <c r="G328" i="36" s="1"/>
  <c r="O330" i="27" s="1"/>
  <c r="E327" i="36"/>
  <c r="G327" i="36" s="1"/>
  <c r="O329" i="27" s="1"/>
  <c r="E326" i="36"/>
  <c r="G326" i="36" s="1"/>
  <c r="O328" i="27" s="1"/>
  <c r="E325" i="36"/>
  <c r="G325" i="36" s="1"/>
  <c r="O327" i="27" s="1"/>
  <c r="E324" i="36"/>
  <c r="G324" i="36" s="1"/>
  <c r="O326" i="27" s="1"/>
  <c r="E323" i="36"/>
  <c r="G323" i="36" s="1"/>
  <c r="O325" i="27" s="1"/>
  <c r="E322" i="36"/>
  <c r="G322" i="36" s="1"/>
  <c r="O324" i="27" s="1"/>
  <c r="E321" i="36"/>
  <c r="G321" i="36" s="1"/>
  <c r="O323" i="27" s="1"/>
  <c r="E320" i="36"/>
  <c r="G320" i="36" s="1"/>
  <c r="O322" i="27" s="1"/>
  <c r="E319" i="36"/>
  <c r="G319" i="36" s="1"/>
  <c r="O321" i="27" s="1"/>
  <c r="E318" i="36"/>
  <c r="G318" i="36" s="1"/>
  <c r="O320" i="27" s="1"/>
  <c r="E317" i="36"/>
  <c r="G317" i="36" s="1"/>
  <c r="O319" i="27" s="1"/>
  <c r="E316" i="36"/>
  <c r="G316" i="36" s="1"/>
  <c r="O318" i="27" s="1"/>
  <c r="E315" i="36"/>
  <c r="G315" i="36" s="1"/>
  <c r="O317" i="27" s="1"/>
  <c r="E314" i="36"/>
  <c r="G314" i="36" s="1"/>
  <c r="O316" i="27" s="1"/>
  <c r="E313" i="36"/>
  <c r="G313" i="36" s="1"/>
  <c r="O315" i="27" s="1"/>
  <c r="E312" i="36"/>
  <c r="G312" i="36" s="1"/>
  <c r="O314" i="27" s="1"/>
  <c r="E311" i="36"/>
  <c r="G311" i="36" s="1"/>
  <c r="O313" i="27" s="1"/>
  <c r="E310" i="36"/>
  <c r="G310" i="36" s="1"/>
  <c r="O312" i="27" s="1"/>
  <c r="E309" i="36"/>
  <c r="G309" i="36" s="1"/>
  <c r="O311" i="27" s="1"/>
  <c r="E308" i="36"/>
  <c r="G308" i="36" s="1"/>
  <c r="O310" i="27" s="1"/>
  <c r="E307" i="36"/>
  <c r="G307" i="36" s="1"/>
  <c r="O309" i="27" s="1"/>
  <c r="E306" i="36"/>
  <c r="G306" i="36" s="1"/>
  <c r="O308" i="27" s="1"/>
  <c r="E305" i="36"/>
  <c r="G305" i="36" s="1"/>
  <c r="O307" i="27" s="1"/>
  <c r="E304" i="36"/>
  <c r="G304" i="36" s="1"/>
  <c r="O306" i="27" s="1"/>
  <c r="E303" i="36"/>
  <c r="G303" i="36" s="1"/>
  <c r="O305" i="27" s="1"/>
  <c r="E302" i="36"/>
  <c r="G302" i="36" s="1"/>
  <c r="O304" i="27" s="1"/>
  <c r="E301" i="36"/>
  <c r="G301" i="36" s="1"/>
  <c r="O303" i="27" s="1"/>
  <c r="E300" i="36"/>
  <c r="G300" i="36" s="1"/>
  <c r="O302" i="27" s="1"/>
  <c r="E299" i="36"/>
  <c r="G299" i="36" s="1"/>
  <c r="O301" i="27" s="1"/>
  <c r="E298" i="36"/>
  <c r="G298" i="36" s="1"/>
  <c r="O300" i="27" s="1"/>
  <c r="E297" i="36"/>
  <c r="G297" i="36" s="1"/>
  <c r="O299" i="27" s="1"/>
  <c r="E296" i="36"/>
  <c r="G296" i="36" s="1"/>
  <c r="O298" i="27" s="1"/>
  <c r="E295" i="36"/>
  <c r="G295" i="36" s="1"/>
  <c r="O297" i="27" s="1"/>
  <c r="E294" i="36"/>
  <c r="G294" i="36" s="1"/>
  <c r="O296" i="27" s="1"/>
  <c r="E293" i="36"/>
  <c r="G293" i="36" s="1"/>
  <c r="O295" i="27" s="1"/>
  <c r="E292" i="36"/>
  <c r="G292" i="36" s="1"/>
  <c r="O294" i="27" s="1"/>
  <c r="E291" i="36"/>
  <c r="G291" i="36" s="1"/>
  <c r="O293" i="27" s="1"/>
  <c r="E290" i="36"/>
  <c r="G290" i="36" s="1"/>
  <c r="O292" i="27" s="1"/>
  <c r="E289" i="36"/>
  <c r="G289" i="36" s="1"/>
  <c r="O291" i="27" s="1"/>
  <c r="E288" i="36"/>
  <c r="G288" i="36" s="1"/>
  <c r="O290" i="27" s="1"/>
  <c r="E287" i="36"/>
  <c r="G287" i="36" s="1"/>
  <c r="O289" i="27" s="1"/>
  <c r="E286" i="36"/>
  <c r="G286" i="36" s="1"/>
  <c r="O288" i="27" s="1"/>
  <c r="E285" i="36"/>
  <c r="G285" i="36" s="1"/>
  <c r="O287" i="27" s="1"/>
  <c r="E284" i="36"/>
  <c r="G284" i="36" s="1"/>
  <c r="O286" i="27" s="1"/>
  <c r="E283" i="36"/>
  <c r="G283" i="36" s="1"/>
  <c r="O285" i="27" s="1"/>
  <c r="E282" i="36"/>
  <c r="G282" i="36" s="1"/>
  <c r="O284" i="27" s="1"/>
  <c r="E281" i="36"/>
  <c r="G281" i="36" s="1"/>
  <c r="O283" i="27" s="1"/>
  <c r="E280" i="36"/>
  <c r="G280" i="36" s="1"/>
  <c r="O282" i="27" s="1"/>
  <c r="E279" i="36"/>
  <c r="G279" i="36" s="1"/>
  <c r="O281" i="27" s="1"/>
  <c r="E278" i="36"/>
  <c r="G278" i="36" s="1"/>
  <c r="O280" i="27" s="1"/>
  <c r="E277" i="36"/>
  <c r="G277" i="36" s="1"/>
  <c r="O279" i="27" s="1"/>
  <c r="E276" i="36"/>
  <c r="G276" i="36" s="1"/>
  <c r="O278" i="27" s="1"/>
  <c r="E275" i="36"/>
  <c r="G275" i="36" s="1"/>
  <c r="O277" i="27" s="1"/>
  <c r="E274" i="36"/>
  <c r="G274" i="36" s="1"/>
  <c r="O276" i="27" s="1"/>
  <c r="E273" i="36"/>
  <c r="G273" i="36" s="1"/>
  <c r="O275" i="27" s="1"/>
  <c r="E272" i="36"/>
  <c r="G272" i="36" s="1"/>
  <c r="O274" i="27" s="1"/>
  <c r="E271" i="36"/>
  <c r="G271" i="36" s="1"/>
  <c r="O273" i="27" s="1"/>
  <c r="E270" i="36"/>
  <c r="G270" i="36" s="1"/>
  <c r="O272" i="27" s="1"/>
  <c r="E269" i="36"/>
  <c r="G269" i="36" s="1"/>
  <c r="O271" i="27" s="1"/>
  <c r="E268" i="36"/>
  <c r="G268" i="36" s="1"/>
  <c r="O270" i="27" s="1"/>
  <c r="E267" i="36"/>
  <c r="G267" i="36" s="1"/>
  <c r="O269" i="27" s="1"/>
  <c r="E266" i="36"/>
  <c r="G266" i="36" s="1"/>
  <c r="O268" i="27" s="1"/>
  <c r="E265" i="36"/>
  <c r="G265" i="36" s="1"/>
  <c r="O267" i="27" s="1"/>
  <c r="E264" i="36"/>
  <c r="G264" i="36" s="1"/>
  <c r="O266" i="27" s="1"/>
  <c r="E263" i="36"/>
  <c r="G263" i="36" s="1"/>
  <c r="O265" i="27" s="1"/>
  <c r="E262" i="36"/>
  <c r="G262" i="36" s="1"/>
  <c r="O264" i="27" s="1"/>
  <c r="E261" i="36"/>
  <c r="G261" i="36" s="1"/>
  <c r="O263" i="27" s="1"/>
  <c r="E260" i="36"/>
  <c r="G260" i="36" s="1"/>
  <c r="O262" i="27" s="1"/>
  <c r="E259" i="36"/>
  <c r="G259" i="36" s="1"/>
  <c r="O261" i="27" s="1"/>
  <c r="E258" i="36"/>
  <c r="G258" i="36" s="1"/>
  <c r="O260" i="27" s="1"/>
  <c r="E257" i="36"/>
  <c r="G257" i="36" s="1"/>
  <c r="O259" i="27" s="1"/>
  <c r="E256" i="36"/>
  <c r="G256" i="36" s="1"/>
  <c r="O258" i="27" s="1"/>
  <c r="E255" i="36"/>
  <c r="G255" i="36" s="1"/>
  <c r="O257" i="27" s="1"/>
  <c r="E254" i="36"/>
  <c r="G254" i="36" s="1"/>
  <c r="O256" i="27" s="1"/>
  <c r="E253" i="36"/>
  <c r="G253" i="36" s="1"/>
  <c r="O255" i="27" s="1"/>
  <c r="E252" i="36"/>
  <c r="G252" i="36" s="1"/>
  <c r="O254" i="27" s="1"/>
  <c r="E251" i="36"/>
  <c r="G251" i="36" s="1"/>
  <c r="O253" i="27" s="1"/>
  <c r="E250" i="36"/>
  <c r="G250" i="36" s="1"/>
  <c r="O252" i="27" s="1"/>
  <c r="E249" i="36"/>
  <c r="G249" i="36" s="1"/>
  <c r="O251" i="27" s="1"/>
  <c r="E248" i="36"/>
  <c r="G248" i="36" s="1"/>
  <c r="O250" i="27" s="1"/>
  <c r="E247" i="36"/>
  <c r="G247" i="36" s="1"/>
  <c r="O249" i="27" s="1"/>
  <c r="E246" i="36"/>
  <c r="G246" i="36" s="1"/>
  <c r="O248" i="27" s="1"/>
  <c r="E245" i="36"/>
  <c r="G245" i="36" s="1"/>
  <c r="O247" i="27" s="1"/>
  <c r="E244" i="36"/>
  <c r="G244" i="36" s="1"/>
  <c r="O246" i="27" s="1"/>
  <c r="E243" i="36"/>
  <c r="G243" i="36" s="1"/>
  <c r="O245" i="27" s="1"/>
  <c r="E242" i="36"/>
  <c r="G242" i="36" s="1"/>
  <c r="O244" i="27" s="1"/>
  <c r="E241" i="36"/>
  <c r="G241" i="36" s="1"/>
  <c r="O243" i="27" s="1"/>
  <c r="E240" i="36"/>
  <c r="G240" i="36" s="1"/>
  <c r="O242" i="27" s="1"/>
  <c r="E239" i="36"/>
  <c r="G239" i="36" s="1"/>
  <c r="O241" i="27" s="1"/>
  <c r="E238" i="36"/>
  <c r="G238" i="36" s="1"/>
  <c r="O240" i="27" s="1"/>
  <c r="E237" i="36"/>
  <c r="G237" i="36" s="1"/>
  <c r="O239" i="27" s="1"/>
  <c r="E236" i="36"/>
  <c r="G236" i="36" s="1"/>
  <c r="O238" i="27" s="1"/>
  <c r="E235" i="36"/>
  <c r="G235" i="36" s="1"/>
  <c r="O237" i="27" s="1"/>
  <c r="E234" i="36"/>
  <c r="G234" i="36" s="1"/>
  <c r="O236" i="27" s="1"/>
  <c r="E233" i="36"/>
  <c r="G233" i="36" s="1"/>
  <c r="O235" i="27" s="1"/>
  <c r="E232" i="36"/>
  <c r="G232" i="36" s="1"/>
  <c r="O234" i="27" s="1"/>
  <c r="E231" i="36"/>
  <c r="G231" i="36" s="1"/>
  <c r="O233" i="27" s="1"/>
  <c r="E230" i="36"/>
  <c r="G230" i="36" s="1"/>
  <c r="O232" i="27" s="1"/>
  <c r="E229" i="36"/>
  <c r="G229" i="36" s="1"/>
  <c r="O231" i="27" s="1"/>
  <c r="E228" i="36"/>
  <c r="G228" i="36" s="1"/>
  <c r="O230" i="27" s="1"/>
  <c r="E227" i="36"/>
  <c r="G227" i="36" s="1"/>
  <c r="O229" i="27" s="1"/>
  <c r="E226" i="36"/>
  <c r="G226" i="36" s="1"/>
  <c r="O228" i="27" s="1"/>
  <c r="E225" i="36"/>
  <c r="G225" i="36" s="1"/>
  <c r="O227" i="27" s="1"/>
  <c r="E224" i="36"/>
  <c r="G224" i="36" s="1"/>
  <c r="O226" i="27" s="1"/>
  <c r="E223" i="36"/>
  <c r="G223" i="36" s="1"/>
  <c r="O225" i="27" s="1"/>
  <c r="E222" i="36"/>
  <c r="G222" i="36" s="1"/>
  <c r="O224" i="27" s="1"/>
  <c r="E221" i="36"/>
  <c r="G221" i="36" s="1"/>
  <c r="O223" i="27" s="1"/>
  <c r="E220" i="36"/>
  <c r="G220" i="36" s="1"/>
  <c r="O222" i="27" s="1"/>
  <c r="E219" i="36"/>
  <c r="G219" i="36" s="1"/>
  <c r="O221" i="27" s="1"/>
  <c r="E218" i="36"/>
  <c r="G218" i="36" s="1"/>
  <c r="O220" i="27" s="1"/>
  <c r="E217" i="36"/>
  <c r="G217" i="36" s="1"/>
  <c r="O219" i="27" s="1"/>
  <c r="E216" i="36"/>
  <c r="G216" i="36" s="1"/>
  <c r="O218" i="27" s="1"/>
  <c r="E215" i="36"/>
  <c r="G215" i="36" s="1"/>
  <c r="O217" i="27" s="1"/>
  <c r="E214" i="36"/>
  <c r="G214" i="36" s="1"/>
  <c r="O216" i="27" s="1"/>
  <c r="E213" i="36"/>
  <c r="G213" i="36" s="1"/>
  <c r="O215" i="27" s="1"/>
  <c r="E212" i="36"/>
  <c r="G212" i="36" s="1"/>
  <c r="O214" i="27" s="1"/>
  <c r="E211" i="36"/>
  <c r="G211" i="36" s="1"/>
  <c r="O213" i="27" s="1"/>
  <c r="E210" i="36"/>
  <c r="G210" i="36" s="1"/>
  <c r="O212" i="27" s="1"/>
  <c r="E209" i="36"/>
  <c r="G209" i="36" s="1"/>
  <c r="O211" i="27" s="1"/>
  <c r="E208" i="36"/>
  <c r="G208" i="36" s="1"/>
  <c r="O210" i="27" s="1"/>
  <c r="E207" i="36"/>
  <c r="G207" i="36" s="1"/>
  <c r="O209" i="27" s="1"/>
  <c r="E206" i="36"/>
  <c r="G206" i="36" s="1"/>
  <c r="O208" i="27" s="1"/>
  <c r="E205" i="36"/>
  <c r="G205" i="36" s="1"/>
  <c r="O207" i="27" s="1"/>
  <c r="E204" i="36"/>
  <c r="G204" i="36" s="1"/>
  <c r="O206" i="27" s="1"/>
  <c r="E203" i="36"/>
  <c r="G203" i="36" s="1"/>
  <c r="O205" i="27" s="1"/>
  <c r="E202" i="36"/>
  <c r="G202" i="36" s="1"/>
  <c r="O204" i="27" s="1"/>
  <c r="E201" i="36"/>
  <c r="G201" i="36" s="1"/>
  <c r="O203" i="27" s="1"/>
  <c r="E200" i="36"/>
  <c r="G200" i="36" s="1"/>
  <c r="O202" i="27" s="1"/>
  <c r="E199" i="36"/>
  <c r="G199" i="36" s="1"/>
  <c r="O201" i="27" s="1"/>
  <c r="E198" i="36"/>
  <c r="G198" i="36" s="1"/>
  <c r="O200" i="27" s="1"/>
  <c r="E197" i="36"/>
  <c r="G197" i="36" s="1"/>
  <c r="O199" i="27" s="1"/>
  <c r="E196" i="36"/>
  <c r="G196" i="36" s="1"/>
  <c r="O198" i="27" s="1"/>
  <c r="E195" i="36"/>
  <c r="G195" i="36" s="1"/>
  <c r="O197" i="27" s="1"/>
  <c r="E194" i="36"/>
  <c r="G194" i="36" s="1"/>
  <c r="O196" i="27" s="1"/>
  <c r="E193" i="36"/>
  <c r="G193" i="36" s="1"/>
  <c r="O195" i="27" s="1"/>
  <c r="E192" i="36"/>
  <c r="G192" i="36" s="1"/>
  <c r="O194" i="27" s="1"/>
  <c r="E191" i="36"/>
  <c r="G191" i="36" s="1"/>
  <c r="O193" i="27" s="1"/>
  <c r="E190" i="36"/>
  <c r="G190" i="36" s="1"/>
  <c r="O192" i="27" s="1"/>
  <c r="E189" i="36"/>
  <c r="G189" i="36" s="1"/>
  <c r="O191" i="27" s="1"/>
  <c r="E188" i="36"/>
  <c r="G188" i="36" s="1"/>
  <c r="O190" i="27" s="1"/>
  <c r="E187" i="36"/>
  <c r="G187" i="36" s="1"/>
  <c r="O189" i="27" s="1"/>
  <c r="E186" i="36"/>
  <c r="G186" i="36" s="1"/>
  <c r="O188" i="27" s="1"/>
  <c r="E185" i="36"/>
  <c r="G185" i="36" s="1"/>
  <c r="O187" i="27" s="1"/>
  <c r="E184" i="36"/>
  <c r="G184" i="36" s="1"/>
  <c r="O186" i="27" s="1"/>
  <c r="E183" i="36"/>
  <c r="G183" i="36" s="1"/>
  <c r="O185" i="27" s="1"/>
  <c r="E182" i="36"/>
  <c r="G182" i="36" s="1"/>
  <c r="O184" i="27" s="1"/>
  <c r="E181" i="36"/>
  <c r="G181" i="36" s="1"/>
  <c r="O183" i="27" s="1"/>
  <c r="E180" i="36"/>
  <c r="G180" i="36" s="1"/>
  <c r="O182" i="27" s="1"/>
  <c r="E179" i="36"/>
  <c r="G179" i="36" s="1"/>
  <c r="O181" i="27" s="1"/>
  <c r="E178" i="36"/>
  <c r="G178" i="36" s="1"/>
  <c r="O180" i="27" s="1"/>
  <c r="B178" i="36"/>
  <c r="E177" i="36"/>
  <c r="G177" i="36" s="1"/>
  <c r="O179" i="27" s="1"/>
  <c r="E176" i="36"/>
  <c r="G176" i="36" s="1"/>
  <c r="O178" i="27" s="1"/>
  <c r="E175" i="36"/>
  <c r="G175" i="36" s="1"/>
  <c r="O177" i="27" s="1"/>
  <c r="E174" i="36"/>
  <c r="G174" i="36" s="1"/>
  <c r="O176" i="27" s="1"/>
  <c r="E173" i="36"/>
  <c r="G173" i="36" s="1"/>
  <c r="O175" i="27" s="1"/>
  <c r="E172" i="36"/>
  <c r="G172" i="36" s="1"/>
  <c r="O174" i="27" s="1"/>
  <c r="E171" i="36"/>
  <c r="G171" i="36" s="1"/>
  <c r="O173" i="27" s="1"/>
  <c r="E170" i="36"/>
  <c r="G170" i="36" s="1"/>
  <c r="O172" i="27" s="1"/>
  <c r="E169" i="36"/>
  <c r="G169" i="36" s="1"/>
  <c r="O171" i="27" s="1"/>
  <c r="E168" i="36"/>
  <c r="G168" i="36" s="1"/>
  <c r="O170" i="27" s="1"/>
  <c r="E167" i="36"/>
  <c r="G167" i="36" s="1"/>
  <c r="O169" i="27" s="1"/>
  <c r="E166" i="36"/>
  <c r="G166" i="36" s="1"/>
  <c r="O168" i="27" s="1"/>
  <c r="E165" i="36"/>
  <c r="G165" i="36" s="1"/>
  <c r="O167" i="27" s="1"/>
  <c r="E164" i="36"/>
  <c r="G164" i="36" s="1"/>
  <c r="O166" i="27" s="1"/>
  <c r="E163" i="36"/>
  <c r="G163" i="36" s="1"/>
  <c r="O165" i="27" s="1"/>
  <c r="E162" i="36"/>
  <c r="G162" i="36" s="1"/>
  <c r="O164" i="27" s="1"/>
  <c r="E161" i="36"/>
  <c r="G161" i="36" s="1"/>
  <c r="O163" i="27" s="1"/>
  <c r="E160" i="36"/>
  <c r="G160" i="36" s="1"/>
  <c r="O162" i="27" s="1"/>
  <c r="E159" i="36"/>
  <c r="G159" i="36" s="1"/>
  <c r="O161" i="27" s="1"/>
  <c r="E158" i="36"/>
  <c r="G158" i="36" s="1"/>
  <c r="O160" i="27" s="1"/>
  <c r="E157" i="36"/>
  <c r="G157" i="36" s="1"/>
  <c r="O159" i="27" s="1"/>
  <c r="E156" i="36"/>
  <c r="G156" i="36" s="1"/>
  <c r="O158" i="27" s="1"/>
  <c r="E155" i="36"/>
  <c r="G155" i="36" s="1"/>
  <c r="O157" i="27" s="1"/>
  <c r="E154" i="36"/>
  <c r="G154" i="36" s="1"/>
  <c r="O156" i="27" s="1"/>
  <c r="E153" i="36"/>
  <c r="G153" i="36" s="1"/>
  <c r="O155" i="27" s="1"/>
  <c r="E152" i="36"/>
  <c r="G152" i="36" s="1"/>
  <c r="O154" i="27" s="1"/>
  <c r="E151" i="36"/>
  <c r="G151" i="36" s="1"/>
  <c r="O153" i="27" s="1"/>
  <c r="E150" i="36"/>
  <c r="G150" i="36" s="1"/>
  <c r="O152" i="27" s="1"/>
  <c r="E149" i="36"/>
  <c r="G149" i="36" s="1"/>
  <c r="O151" i="27" s="1"/>
  <c r="E148" i="36"/>
  <c r="G148" i="36" s="1"/>
  <c r="O150" i="27" s="1"/>
  <c r="E147" i="36"/>
  <c r="G147" i="36" s="1"/>
  <c r="O149" i="27" s="1"/>
  <c r="E146" i="36"/>
  <c r="G146" i="36" s="1"/>
  <c r="O148" i="27" s="1"/>
  <c r="E145" i="36"/>
  <c r="G145" i="36" s="1"/>
  <c r="O147" i="27" s="1"/>
  <c r="E144" i="36"/>
  <c r="G144" i="36" s="1"/>
  <c r="O146" i="27" s="1"/>
  <c r="E143" i="36"/>
  <c r="G143" i="36" s="1"/>
  <c r="O145" i="27" s="1"/>
  <c r="E142" i="36"/>
  <c r="G142" i="36" s="1"/>
  <c r="O144" i="27" s="1"/>
  <c r="E141" i="36"/>
  <c r="G141" i="36" s="1"/>
  <c r="O143" i="27" s="1"/>
  <c r="E140" i="36"/>
  <c r="G140" i="36" s="1"/>
  <c r="O142" i="27" s="1"/>
  <c r="E139" i="36"/>
  <c r="G139" i="36" s="1"/>
  <c r="O141" i="27" s="1"/>
  <c r="E138" i="36"/>
  <c r="G138" i="36" s="1"/>
  <c r="O140" i="27" s="1"/>
  <c r="E137" i="36"/>
  <c r="G137" i="36" s="1"/>
  <c r="O139" i="27" s="1"/>
  <c r="E136" i="36"/>
  <c r="G136" i="36" s="1"/>
  <c r="O138" i="27" s="1"/>
  <c r="E135" i="36"/>
  <c r="G135" i="36" s="1"/>
  <c r="O137" i="27" s="1"/>
  <c r="E134" i="36"/>
  <c r="G134" i="36" s="1"/>
  <c r="O136" i="27" s="1"/>
  <c r="E133" i="36"/>
  <c r="G133" i="36" s="1"/>
  <c r="O135" i="27" s="1"/>
  <c r="E132" i="36"/>
  <c r="G132" i="36" s="1"/>
  <c r="O134" i="27" s="1"/>
  <c r="E131" i="36"/>
  <c r="G131" i="36" s="1"/>
  <c r="O133" i="27" s="1"/>
  <c r="E130" i="36"/>
  <c r="G130" i="36" s="1"/>
  <c r="O132" i="27" s="1"/>
  <c r="E129" i="36"/>
  <c r="G129" i="36" s="1"/>
  <c r="O131" i="27" s="1"/>
  <c r="E128" i="36"/>
  <c r="G128" i="36" s="1"/>
  <c r="O130" i="27" s="1"/>
  <c r="E127" i="36"/>
  <c r="G127" i="36" s="1"/>
  <c r="O129" i="27" s="1"/>
  <c r="E126" i="36"/>
  <c r="G126" i="36" s="1"/>
  <c r="O128" i="27" s="1"/>
  <c r="E125" i="36"/>
  <c r="G125" i="36" s="1"/>
  <c r="O127" i="27" s="1"/>
  <c r="E124" i="36"/>
  <c r="G124" i="36" s="1"/>
  <c r="O126" i="27" s="1"/>
  <c r="E123" i="36"/>
  <c r="G123" i="36" s="1"/>
  <c r="O125" i="27" s="1"/>
  <c r="E122" i="36"/>
  <c r="G122" i="36" s="1"/>
  <c r="O124" i="27" s="1"/>
  <c r="E121" i="36"/>
  <c r="G121" i="36" s="1"/>
  <c r="O123" i="27" s="1"/>
  <c r="E120" i="36"/>
  <c r="G120" i="36" s="1"/>
  <c r="O122" i="27" s="1"/>
  <c r="E119" i="36"/>
  <c r="G119" i="36" s="1"/>
  <c r="O121" i="27" s="1"/>
  <c r="E118" i="36"/>
  <c r="G118" i="36" s="1"/>
  <c r="O120" i="27" s="1"/>
  <c r="E117" i="36"/>
  <c r="G117" i="36" s="1"/>
  <c r="O119" i="27" s="1"/>
  <c r="E116" i="36"/>
  <c r="G116" i="36" s="1"/>
  <c r="O118" i="27" s="1"/>
  <c r="E115" i="36"/>
  <c r="G115" i="36" s="1"/>
  <c r="O117" i="27" s="1"/>
  <c r="E114" i="36"/>
  <c r="G114" i="36" s="1"/>
  <c r="O116" i="27" s="1"/>
  <c r="E113" i="36"/>
  <c r="G113" i="36" s="1"/>
  <c r="O115" i="27" s="1"/>
  <c r="E112" i="36"/>
  <c r="G112" i="36" s="1"/>
  <c r="O114" i="27" s="1"/>
  <c r="E111" i="36"/>
  <c r="G111" i="36" s="1"/>
  <c r="O113" i="27" s="1"/>
  <c r="E110" i="36"/>
  <c r="G110" i="36" s="1"/>
  <c r="O112" i="27" s="1"/>
  <c r="E109" i="36"/>
  <c r="G109" i="36" s="1"/>
  <c r="O111" i="27" s="1"/>
  <c r="E108" i="36"/>
  <c r="G108" i="36" s="1"/>
  <c r="O110" i="27" s="1"/>
  <c r="E107" i="36"/>
  <c r="G107" i="36" s="1"/>
  <c r="O109" i="27" s="1"/>
  <c r="E106" i="36"/>
  <c r="G106" i="36" s="1"/>
  <c r="O108" i="27" s="1"/>
  <c r="E105" i="36"/>
  <c r="G105" i="36" s="1"/>
  <c r="O107" i="27" s="1"/>
  <c r="E104" i="36"/>
  <c r="G104" i="36" s="1"/>
  <c r="O106" i="27" s="1"/>
  <c r="E103" i="36"/>
  <c r="G103" i="36" s="1"/>
  <c r="O105" i="27" s="1"/>
  <c r="E102" i="36"/>
  <c r="G102" i="36" s="1"/>
  <c r="O104" i="27" s="1"/>
  <c r="E101" i="36"/>
  <c r="G101" i="36" s="1"/>
  <c r="O103" i="27" s="1"/>
  <c r="E100" i="36"/>
  <c r="G100" i="36" s="1"/>
  <c r="O102" i="27" s="1"/>
  <c r="E99" i="36"/>
  <c r="G99" i="36" s="1"/>
  <c r="O101" i="27" s="1"/>
  <c r="E98" i="36"/>
  <c r="G98" i="36" s="1"/>
  <c r="O100" i="27" s="1"/>
  <c r="E97" i="36"/>
  <c r="G97" i="36" s="1"/>
  <c r="O99" i="27" s="1"/>
  <c r="E96" i="36"/>
  <c r="G96" i="36" s="1"/>
  <c r="O98" i="27" s="1"/>
  <c r="E95" i="36"/>
  <c r="G95" i="36" s="1"/>
  <c r="O97" i="27" s="1"/>
  <c r="E94" i="36"/>
  <c r="G94" i="36" s="1"/>
  <c r="O96" i="27" s="1"/>
  <c r="E93" i="36"/>
  <c r="G93" i="36" s="1"/>
  <c r="O95" i="27" s="1"/>
  <c r="E92" i="36"/>
  <c r="G92" i="36" s="1"/>
  <c r="O94" i="27" s="1"/>
  <c r="E91" i="36"/>
  <c r="G91" i="36" s="1"/>
  <c r="O93" i="27" s="1"/>
  <c r="E90" i="36"/>
  <c r="G90" i="36" s="1"/>
  <c r="O92" i="27" s="1"/>
  <c r="E89" i="36"/>
  <c r="G89" i="36" s="1"/>
  <c r="O91" i="27" s="1"/>
  <c r="E88" i="36"/>
  <c r="G88" i="36" s="1"/>
  <c r="O90" i="27" s="1"/>
  <c r="E87" i="36"/>
  <c r="G87" i="36" s="1"/>
  <c r="O89" i="27" s="1"/>
  <c r="E86" i="36"/>
  <c r="G86" i="36" s="1"/>
  <c r="O88" i="27" s="1"/>
  <c r="E85" i="36"/>
  <c r="G85" i="36" s="1"/>
  <c r="O87" i="27" s="1"/>
  <c r="E84" i="36"/>
  <c r="G84" i="36" s="1"/>
  <c r="O86" i="27" s="1"/>
  <c r="E83" i="36"/>
  <c r="G83" i="36" s="1"/>
  <c r="O85" i="27" s="1"/>
  <c r="E82" i="36"/>
  <c r="G82" i="36" s="1"/>
  <c r="O84" i="27" s="1"/>
  <c r="E81" i="36"/>
  <c r="G81" i="36" s="1"/>
  <c r="O83" i="27" s="1"/>
  <c r="E80" i="36"/>
  <c r="G80" i="36" s="1"/>
  <c r="O82" i="27" s="1"/>
  <c r="E79" i="36"/>
  <c r="G79" i="36" s="1"/>
  <c r="O81" i="27" s="1"/>
  <c r="E78" i="36"/>
  <c r="G78" i="36" s="1"/>
  <c r="O80" i="27" s="1"/>
  <c r="E77" i="36"/>
  <c r="G77" i="36" s="1"/>
  <c r="O79" i="27" s="1"/>
  <c r="E76" i="36"/>
  <c r="G76" i="36" s="1"/>
  <c r="O78" i="27" s="1"/>
  <c r="E75" i="36"/>
  <c r="G75" i="36" s="1"/>
  <c r="O77" i="27" s="1"/>
  <c r="E74" i="36"/>
  <c r="G74" i="36" s="1"/>
  <c r="O76" i="27" s="1"/>
  <c r="E73" i="36"/>
  <c r="G73" i="36" s="1"/>
  <c r="O75" i="27" s="1"/>
  <c r="E72" i="36"/>
  <c r="G72" i="36" s="1"/>
  <c r="O74" i="27" s="1"/>
  <c r="E71" i="36"/>
  <c r="G71" i="36" s="1"/>
  <c r="O73" i="27" s="1"/>
  <c r="E70" i="36"/>
  <c r="G70" i="36" s="1"/>
  <c r="O72" i="27" s="1"/>
  <c r="E69" i="36"/>
  <c r="G69" i="36" s="1"/>
  <c r="O71" i="27" s="1"/>
  <c r="E68" i="36"/>
  <c r="G68" i="36" s="1"/>
  <c r="O70" i="27" s="1"/>
  <c r="E67" i="36"/>
  <c r="G67" i="36" s="1"/>
  <c r="O69" i="27" s="1"/>
  <c r="E66" i="36"/>
  <c r="G66" i="36" s="1"/>
  <c r="O68" i="27" s="1"/>
  <c r="E65" i="36"/>
  <c r="G65" i="36" s="1"/>
  <c r="O67" i="27" s="1"/>
  <c r="E64" i="36"/>
  <c r="G64" i="36" s="1"/>
  <c r="O66" i="27" s="1"/>
  <c r="E63" i="36"/>
  <c r="G63" i="36" s="1"/>
  <c r="O65" i="27" s="1"/>
  <c r="E62" i="36"/>
  <c r="G62" i="36" s="1"/>
  <c r="O64" i="27" s="1"/>
  <c r="E61" i="36"/>
  <c r="G61" i="36" s="1"/>
  <c r="O63" i="27" s="1"/>
  <c r="E60" i="36"/>
  <c r="G60" i="36" s="1"/>
  <c r="O62" i="27" s="1"/>
  <c r="E59" i="36"/>
  <c r="G59" i="36" s="1"/>
  <c r="O61" i="27" s="1"/>
  <c r="E58" i="36"/>
  <c r="G58" i="36" s="1"/>
  <c r="O60" i="27" s="1"/>
  <c r="E57" i="36"/>
  <c r="G57" i="36" s="1"/>
  <c r="O59" i="27" s="1"/>
  <c r="E56" i="36"/>
  <c r="G56" i="36" s="1"/>
  <c r="O58" i="27" s="1"/>
  <c r="E55" i="36"/>
  <c r="G55" i="36" s="1"/>
  <c r="O57" i="27" s="1"/>
  <c r="E54" i="36"/>
  <c r="G54" i="36" s="1"/>
  <c r="O56" i="27" s="1"/>
  <c r="E53" i="36"/>
  <c r="G53" i="36" s="1"/>
  <c r="O55" i="27" s="1"/>
  <c r="E52" i="36"/>
  <c r="G52" i="36" s="1"/>
  <c r="O54" i="27" s="1"/>
  <c r="E51" i="36"/>
  <c r="G51" i="36" s="1"/>
  <c r="O53" i="27" s="1"/>
  <c r="E50" i="36"/>
  <c r="G50" i="36" s="1"/>
  <c r="O52" i="27" s="1"/>
  <c r="E49" i="36"/>
  <c r="G49" i="36" s="1"/>
  <c r="O51" i="27" s="1"/>
  <c r="E48" i="36"/>
  <c r="G48" i="36" s="1"/>
  <c r="O50" i="27" s="1"/>
  <c r="E47" i="36"/>
  <c r="G47" i="36" s="1"/>
  <c r="O49" i="27" s="1"/>
  <c r="E46" i="36"/>
  <c r="G46" i="36" s="1"/>
  <c r="O48" i="27" s="1"/>
  <c r="E45" i="36"/>
  <c r="G45" i="36" s="1"/>
  <c r="O47" i="27" s="1"/>
  <c r="E44" i="36"/>
  <c r="G44" i="36" s="1"/>
  <c r="O46" i="27" s="1"/>
  <c r="E43" i="36"/>
  <c r="G43" i="36" s="1"/>
  <c r="O45" i="27" s="1"/>
  <c r="E42" i="36"/>
  <c r="G42" i="36" s="1"/>
  <c r="O44" i="27" s="1"/>
  <c r="E41" i="36"/>
  <c r="G41" i="36" s="1"/>
  <c r="O43" i="27" s="1"/>
  <c r="E40" i="36"/>
  <c r="G40" i="36" s="1"/>
  <c r="O42" i="27" s="1"/>
  <c r="E39" i="36"/>
  <c r="G39" i="36" s="1"/>
  <c r="O41" i="27" s="1"/>
  <c r="E38" i="36"/>
  <c r="G38" i="36" s="1"/>
  <c r="O40" i="27" s="1"/>
  <c r="E37" i="36"/>
  <c r="G37" i="36" s="1"/>
  <c r="O39" i="27" s="1"/>
  <c r="E36" i="36"/>
  <c r="G36" i="36" s="1"/>
  <c r="O38" i="27" s="1"/>
  <c r="E35" i="36"/>
  <c r="G35" i="36" s="1"/>
  <c r="O37" i="27" s="1"/>
  <c r="E34" i="36"/>
  <c r="G34" i="36" s="1"/>
  <c r="O36" i="27" s="1"/>
  <c r="E33" i="36"/>
  <c r="G33" i="36" s="1"/>
  <c r="O35" i="27" s="1"/>
  <c r="E32" i="36"/>
  <c r="G32" i="36" s="1"/>
  <c r="O34" i="27" s="1"/>
  <c r="E31" i="36"/>
  <c r="G31" i="36" s="1"/>
  <c r="O33" i="27" s="1"/>
  <c r="E30" i="36"/>
  <c r="G30" i="36" s="1"/>
  <c r="O32" i="27" s="1"/>
  <c r="E29" i="36"/>
  <c r="G29" i="36" s="1"/>
  <c r="O31" i="27" s="1"/>
  <c r="E28" i="36"/>
  <c r="G28" i="36" s="1"/>
  <c r="O30" i="27" s="1"/>
  <c r="E27" i="36"/>
  <c r="G27" i="36" s="1"/>
  <c r="O29" i="27" s="1"/>
  <c r="E26" i="36"/>
  <c r="G26" i="36" s="1"/>
  <c r="O28" i="27" s="1"/>
  <c r="E25" i="36"/>
  <c r="G25" i="36" s="1"/>
  <c r="O27" i="27" s="1"/>
  <c r="E24" i="36"/>
  <c r="G24" i="36" s="1"/>
  <c r="O26" i="27" s="1"/>
  <c r="E23" i="36"/>
  <c r="G23" i="36" s="1"/>
  <c r="O25" i="27" s="1"/>
  <c r="E22" i="36"/>
  <c r="G22" i="36" s="1"/>
  <c r="O24" i="27" s="1"/>
  <c r="E21" i="36"/>
  <c r="G21" i="36" s="1"/>
  <c r="O23" i="27" s="1"/>
  <c r="E20" i="36"/>
  <c r="G20" i="36" s="1"/>
  <c r="O22" i="27" s="1"/>
  <c r="E19" i="36"/>
  <c r="G19" i="36" s="1"/>
  <c r="O21" i="27" s="1"/>
  <c r="E18" i="36"/>
  <c r="G18" i="36" s="1"/>
  <c r="O20" i="27" s="1"/>
  <c r="E17" i="36"/>
  <c r="G17" i="36" s="1"/>
  <c r="O19" i="27" s="1"/>
  <c r="E16" i="36"/>
  <c r="G16" i="36" s="1"/>
  <c r="O18" i="27" s="1"/>
  <c r="E15" i="36"/>
  <c r="G15" i="36" s="1"/>
  <c r="O17" i="27" s="1"/>
  <c r="E14" i="36"/>
  <c r="G14" i="36" s="1"/>
  <c r="O16" i="27" s="1"/>
  <c r="E13" i="36"/>
  <c r="G13" i="36" s="1"/>
  <c r="O15" i="27" s="1"/>
  <c r="E12" i="36"/>
  <c r="G12" i="36" s="1"/>
  <c r="O14" i="27" s="1"/>
  <c r="E11" i="36"/>
  <c r="G11" i="36" s="1"/>
  <c r="O13" i="27" s="1"/>
  <c r="E10" i="36"/>
  <c r="G10" i="36" s="1"/>
  <c r="O12" i="27" s="1"/>
  <c r="E9" i="36"/>
  <c r="G9" i="36" s="1"/>
  <c r="O11" i="27" s="1"/>
  <c r="E8" i="36"/>
  <c r="G8" i="36" s="1"/>
  <c r="O10" i="27" s="1"/>
  <c r="E7" i="36"/>
  <c r="G7" i="36" s="1"/>
  <c r="O9" i="27" s="1"/>
  <c r="E354" i="35"/>
  <c r="G354" i="35" s="1"/>
  <c r="E353" i="35"/>
  <c r="G353" i="35" s="1"/>
  <c r="E352" i="35"/>
  <c r="G352" i="35" s="1"/>
  <c r="E351" i="35"/>
  <c r="G351" i="35" s="1"/>
  <c r="N353" i="27" s="1"/>
  <c r="E350" i="35"/>
  <c r="G350" i="35" s="1"/>
  <c r="N352" i="27" s="1"/>
  <c r="E349" i="35"/>
  <c r="G349" i="35" s="1"/>
  <c r="N351" i="27" s="1"/>
  <c r="E348" i="35"/>
  <c r="G348" i="35" s="1"/>
  <c r="N350" i="27" s="1"/>
  <c r="E347" i="35"/>
  <c r="G347" i="35" s="1"/>
  <c r="N349" i="27" s="1"/>
  <c r="E346" i="35"/>
  <c r="G346" i="35" s="1"/>
  <c r="N348" i="27" s="1"/>
  <c r="E345" i="35"/>
  <c r="G345" i="35" s="1"/>
  <c r="N347" i="27" s="1"/>
  <c r="E344" i="35"/>
  <c r="G344" i="35" s="1"/>
  <c r="N346" i="27" s="1"/>
  <c r="E343" i="35"/>
  <c r="G343" i="35" s="1"/>
  <c r="N345" i="27" s="1"/>
  <c r="E342" i="35"/>
  <c r="G342" i="35" s="1"/>
  <c r="N344" i="27" s="1"/>
  <c r="E341" i="35"/>
  <c r="G341" i="35" s="1"/>
  <c r="N343" i="27" s="1"/>
  <c r="E340" i="35"/>
  <c r="G340" i="35" s="1"/>
  <c r="N342" i="27" s="1"/>
  <c r="E339" i="35"/>
  <c r="G339" i="35" s="1"/>
  <c r="N341" i="27" s="1"/>
  <c r="E338" i="35"/>
  <c r="G338" i="35" s="1"/>
  <c r="N340" i="27" s="1"/>
  <c r="E337" i="35"/>
  <c r="G337" i="35" s="1"/>
  <c r="N339" i="27" s="1"/>
  <c r="E336" i="35"/>
  <c r="G336" i="35" s="1"/>
  <c r="N338" i="27" s="1"/>
  <c r="E335" i="35"/>
  <c r="G335" i="35" s="1"/>
  <c r="N337" i="27" s="1"/>
  <c r="E334" i="35"/>
  <c r="G334" i="35" s="1"/>
  <c r="N336" i="27" s="1"/>
  <c r="E333" i="35"/>
  <c r="G333" i="35" s="1"/>
  <c r="N335" i="27" s="1"/>
  <c r="E332" i="35"/>
  <c r="G332" i="35" s="1"/>
  <c r="N334" i="27" s="1"/>
  <c r="E331" i="35"/>
  <c r="G331" i="35" s="1"/>
  <c r="N333" i="27" s="1"/>
  <c r="E330" i="35"/>
  <c r="G330" i="35" s="1"/>
  <c r="N332" i="27" s="1"/>
  <c r="E329" i="35"/>
  <c r="G329" i="35" s="1"/>
  <c r="N331" i="27" s="1"/>
  <c r="E328" i="35"/>
  <c r="G328" i="35" s="1"/>
  <c r="N330" i="27" s="1"/>
  <c r="E327" i="35"/>
  <c r="G327" i="35" s="1"/>
  <c r="N329" i="27" s="1"/>
  <c r="E326" i="35"/>
  <c r="G326" i="35" s="1"/>
  <c r="N328" i="27" s="1"/>
  <c r="E325" i="35"/>
  <c r="G325" i="35" s="1"/>
  <c r="N327" i="27" s="1"/>
  <c r="E324" i="35"/>
  <c r="G324" i="35" s="1"/>
  <c r="N326" i="27" s="1"/>
  <c r="E323" i="35"/>
  <c r="G323" i="35" s="1"/>
  <c r="N325" i="27" s="1"/>
  <c r="E322" i="35"/>
  <c r="G322" i="35" s="1"/>
  <c r="N324" i="27" s="1"/>
  <c r="E321" i="35"/>
  <c r="G321" i="35" s="1"/>
  <c r="N323" i="27" s="1"/>
  <c r="E320" i="35"/>
  <c r="G320" i="35" s="1"/>
  <c r="N322" i="27" s="1"/>
  <c r="E319" i="35"/>
  <c r="G319" i="35" s="1"/>
  <c r="N321" i="27" s="1"/>
  <c r="E318" i="35"/>
  <c r="G318" i="35" s="1"/>
  <c r="N320" i="27" s="1"/>
  <c r="E317" i="35"/>
  <c r="G317" i="35" s="1"/>
  <c r="N319" i="27" s="1"/>
  <c r="E316" i="35"/>
  <c r="G316" i="35" s="1"/>
  <c r="N318" i="27" s="1"/>
  <c r="E315" i="35"/>
  <c r="G315" i="35" s="1"/>
  <c r="N317" i="27" s="1"/>
  <c r="E314" i="35"/>
  <c r="G314" i="35" s="1"/>
  <c r="N316" i="27" s="1"/>
  <c r="E313" i="35"/>
  <c r="G313" i="35" s="1"/>
  <c r="N315" i="27" s="1"/>
  <c r="E312" i="35"/>
  <c r="G312" i="35" s="1"/>
  <c r="N314" i="27" s="1"/>
  <c r="E311" i="35"/>
  <c r="G311" i="35" s="1"/>
  <c r="N313" i="27" s="1"/>
  <c r="E310" i="35"/>
  <c r="G310" i="35" s="1"/>
  <c r="N312" i="27" s="1"/>
  <c r="E309" i="35"/>
  <c r="G309" i="35" s="1"/>
  <c r="N311" i="27" s="1"/>
  <c r="E308" i="35"/>
  <c r="G308" i="35" s="1"/>
  <c r="N310" i="27" s="1"/>
  <c r="E307" i="35"/>
  <c r="G307" i="35" s="1"/>
  <c r="N309" i="27" s="1"/>
  <c r="E306" i="35"/>
  <c r="G306" i="35" s="1"/>
  <c r="N308" i="27" s="1"/>
  <c r="E305" i="35"/>
  <c r="G305" i="35" s="1"/>
  <c r="N307" i="27" s="1"/>
  <c r="E304" i="35"/>
  <c r="G304" i="35" s="1"/>
  <c r="N306" i="27" s="1"/>
  <c r="E303" i="35"/>
  <c r="G303" i="35" s="1"/>
  <c r="N305" i="27" s="1"/>
  <c r="E302" i="35"/>
  <c r="G302" i="35" s="1"/>
  <c r="N304" i="27" s="1"/>
  <c r="E301" i="35"/>
  <c r="G301" i="35" s="1"/>
  <c r="N303" i="27" s="1"/>
  <c r="E300" i="35"/>
  <c r="G300" i="35" s="1"/>
  <c r="N302" i="27" s="1"/>
  <c r="E299" i="35"/>
  <c r="G299" i="35" s="1"/>
  <c r="N301" i="27" s="1"/>
  <c r="E298" i="35"/>
  <c r="G298" i="35" s="1"/>
  <c r="N300" i="27" s="1"/>
  <c r="E297" i="35"/>
  <c r="G297" i="35" s="1"/>
  <c r="N299" i="27" s="1"/>
  <c r="E296" i="35"/>
  <c r="G296" i="35" s="1"/>
  <c r="N298" i="27" s="1"/>
  <c r="E295" i="35"/>
  <c r="G295" i="35" s="1"/>
  <c r="N297" i="27" s="1"/>
  <c r="E294" i="35"/>
  <c r="G294" i="35" s="1"/>
  <c r="N296" i="27" s="1"/>
  <c r="E293" i="35"/>
  <c r="G293" i="35" s="1"/>
  <c r="N295" i="27" s="1"/>
  <c r="E292" i="35"/>
  <c r="G292" i="35" s="1"/>
  <c r="N294" i="27" s="1"/>
  <c r="E291" i="35"/>
  <c r="G291" i="35" s="1"/>
  <c r="N293" i="27" s="1"/>
  <c r="E290" i="35"/>
  <c r="G290" i="35" s="1"/>
  <c r="N292" i="27" s="1"/>
  <c r="E289" i="35"/>
  <c r="G289" i="35" s="1"/>
  <c r="N291" i="27" s="1"/>
  <c r="E288" i="35"/>
  <c r="G288" i="35" s="1"/>
  <c r="N290" i="27" s="1"/>
  <c r="E287" i="35"/>
  <c r="G287" i="35" s="1"/>
  <c r="N289" i="27" s="1"/>
  <c r="E286" i="35"/>
  <c r="G286" i="35" s="1"/>
  <c r="N288" i="27" s="1"/>
  <c r="E285" i="35"/>
  <c r="G285" i="35" s="1"/>
  <c r="N287" i="27" s="1"/>
  <c r="E284" i="35"/>
  <c r="G284" i="35" s="1"/>
  <c r="N286" i="27" s="1"/>
  <c r="E283" i="35"/>
  <c r="G283" i="35" s="1"/>
  <c r="N285" i="27" s="1"/>
  <c r="E282" i="35"/>
  <c r="G282" i="35" s="1"/>
  <c r="N284" i="27" s="1"/>
  <c r="E281" i="35"/>
  <c r="G281" i="35" s="1"/>
  <c r="N283" i="27" s="1"/>
  <c r="E280" i="35"/>
  <c r="G280" i="35" s="1"/>
  <c r="N282" i="27" s="1"/>
  <c r="E279" i="35"/>
  <c r="G279" i="35" s="1"/>
  <c r="N281" i="27" s="1"/>
  <c r="E278" i="35"/>
  <c r="G278" i="35" s="1"/>
  <c r="N280" i="27" s="1"/>
  <c r="E277" i="35"/>
  <c r="G277" i="35" s="1"/>
  <c r="N279" i="27" s="1"/>
  <c r="E276" i="35"/>
  <c r="G276" i="35" s="1"/>
  <c r="N278" i="27" s="1"/>
  <c r="E275" i="35"/>
  <c r="G275" i="35" s="1"/>
  <c r="N277" i="27" s="1"/>
  <c r="E274" i="35"/>
  <c r="G274" i="35" s="1"/>
  <c r="N276" i="27" s="1"/>
  <c r="E273" i="35"/>
  <c r="G273" i="35" s="1"/>
  <c r="N275" i="27" s="1"/>
  <c r="E272" i="35"/>
  <c r="G272" i="35" s="1"/>
  <c r="N274" i="27" s="1"/>
  <c r="E271" i="35"/>
  <c r="G271" i="35" s="1"/>
  <c r="N273" i="27" s="1"/>
  <c r="E270" i="35"/>
  <c r="G270" i="35" s="1"/>
  <c r="N272" i="27" s="1"/>
  <c r="E269" i="35"/>
  <c r="G269" i="35" s="1"/>
  <c r="N271" i="27" s="1"/>
  <c r="E268" i="35"/>
  <c r="G268" i="35" s="1"/>
  <c r="N270" i="27" s="1"/>
  <c r="E267" i="35"/>
  <c r="G267" i="35" s="1"/>
  <c r="N269" i="27" s="1"/>
  <c r="E266" i="35"/>
  <c r="G266" i="35" s="1"/>
  <c r="N268" i="27" s="1"/>
  <c r="E265" i="35"/>
  <c r="G265" i="35" s="1"/>
  <c r="N267" i="27" s="1"/>
  <c r="E264" i="35"/>
  <c r="G264" i="35" s="1"/>
  <c r="N266" i="27" s="1"/>
  <c r="E263" i="35"/>
  <c r="G263" i="35" s="1"/>
  <c r="N265" i="27" s="1"/>
  <c r="E262" i="35"/>
  <c r="G262" i="35" s="1"/>
  <c r="N264" i="27" s="1"/>
  <c r="E261" i="35"/>
  <c r="G261" i="35" s="1"/>
  <c r="N263" i="27" s="1"/>
  <c r="E260" i="35"/>
  <c r="G260" i="35" s="1"/>
  <c r="N262" i="27" s="1"/>
  <c r="E259" i="35"/>
  <c r="G259" i="35" s="1"/>
  <c r="N261" i="27" s="1"/>
  <c r="E258" i="35"/>
  <c r="G258" i="35" s="1"/>
  <c r="N260" i="27" s="1"/>
  <c r="E257" i="35"/>
  <c r="G257" i="35" s="1"/>
  <c r="N259" i="27" s="1"/>
  <c r="E256" i="35"/>
  <c r="G256" i="35" s="1"/>
  <c r="N258" i="27" s="1"/>
  <c r="E255" i="35"/>
  <c r="G255" i="35" s="1"/>
  <c r="N257" i="27" s="1"/>
  <c r="E254" i="35"/>
  <c r="G254" i="35" s="1"/>
  <c r="N256" i="27" s="1"/>
  <c r="E253" i="35"/>
  <c r="G253" i="35" s="1"/>
  <c r="N255" i="27" s="1"/>
  <c r="E252" i="35"/>
  <c r="G252" i="35" s="1"/>
  <c r="N254" i="27" s="1"/>
  <c r="E251" i="35"/>
  <c r="G251" i="35" s="1"/>
  <c r="N253" i="27" s="1"/>
  <c r="E250" i="35"/>
  <c r="G250" i="35" s="1"/>
  <c r="N252" i="27" s="1"/>
  <c r="E249" i="35"/>
  <c r="G249" i="35" s="1"/>
  <c r="N251" i="27" s="1"/>
  <c r="E248" i="35"/>
  <c r="G248" i="35" s="1"/>
  <c r="N250" i="27" s="1"/>
  <c r="E247" i="35"/>
  <c r="G247" i="35" s="1"/>
  <c r="N249" i="27" s="1"/>
  <c r="E246" i="35"/>
  <c r="G246" i="35" s="1"/>
  <c r="N248" i="27" s="1"/>
  <c r="E245" i="35"/>
  <c r="G245" i="35" s="1"/>
  <c r="N247" i="27" s="1"/>
  <c r="E244" i="35"/>
  <c r="G244" i="35" s="1"/>
  <c r="N246" i="27" s="1"/>
  <c r="E243" i="35"/>
  <c r="G243" i="35" s="1"/>
  <c r="N245" i="27" s="1"/>
  <c r="E242" i="35"/>
  <c r="G242" i="35" s="1"/>
  <c r="N244" i="27" s="1"/>
  <c r="E241" i="35"/>
  <c r="G241" i="35" s="1"/>
  <c r="N243" i="27" s="1"/>
  <c r="E240" i="35"/>
  <c r="G240" i="35" s="1"/>
  <c r="N242" i="27" s="1"/>
  <c r="E239" i="35"/>
  <c r="G239" i="35" s="1"/>
  <c r="N241" i="27" s="1"/>
  <c r="E238" i="35"/>
  <c r="G238" i="35" s="1"/>
  <c r="N240" i="27" s="1"/>
  <c r="E237" i="35"/>
  <c r="G237" i="35" s="1"/>
  <c r="N239" i="27" s="1"/>
  <c r="E236" i="35"/>
  <c r="G236" i="35" s="1"/>
  <c r="N238" i="27" s="1"/>
  <c r="E235" i="35"/>
  <c r="G235" i="35" s="1"/>
  <c r="N237" i="27" s="1"/>
  <c r="E234" i="35"/>
  <c r="G234" i="35" s="1"/>
  <c r="N236" i="27" s="1"/>
  <c r="E233" i="35"/>
  <c r="G233" i="35" s="1"/>
  <c r="N235" i="27" s="1"/>
  <c r="E232" i="35"/>
  <c r="G232" i="35" s="1"/>
  <c r="N234" i="27" s="1"/>
  <c r="E231" i="35"/>
  <c r="G231" i="35" s="1"/>
  <c r="N233" i="27" s="1"/>
  <c r="E230" i="35"/>
  <c r="G230" i="35" s="1"/>
  <c r="N232" i="27" s="1"/>
  <c r="E229" i="35"/>
  <c r="G229" i="35" s="1"/>
  <c r="N231" i="27" s="1"/>
  <c r="E228" i="35"/>
  <c r="G228" i="35" s="1"/>
  <c r="N230" i="27" s="1"/>
  <c r="E227" i="35"/>
  <c r="G227" i="35" s="1"/>
  <c r="N229" i="27" s="1"/>
  <c r="E226" i="35"/>
  <c r="G226" i="35" s="1"/>
  <c r="N228" i="27" s="1"/>
  <c r="E225" i="35"/>
  <c r="G225" i="35" s="1"/>
  <c r="N227" i="27" s="1"/>
  <c r="E224" i="35"/>
  <c r="G224" i="35" s="1"/>
  <c r="N226" i="27" s="1"/>
  <c r="E223" i="35"/>
  <c r="G223" i="35" s="1"/>
  <c r="N225" i="27" s="1"/>
  <c r="E222" i="35"/>
  <c r="G222" i="35" s="1"/>
  <c r="N224" i="27" s="1"/>
  <c r="E221" i="35"/>
  <c r="G221" i="35" s="1"/>
  <c r="N223" i="27" s="1"/>
  <c r="E220" i="35"/>
  <c r="G220" i="35" s="1"/>
  <c r="N222" i="27" s="1"/>
  <c r="E219" i="35"/>
  <c r="G219" i="35" s="1"/>
  <c r="N221" i="27" s="1"/>
  <c r="E218" i="35"/>
  <c r="G218" i="35" s="1"/>
  <c r="N220" i="27" s="1"/>
  <c r="E217" i="35"/>
  <c r="G217" i="35" s="1"/>
  <c r="N219" i="27" s="1"/>
  <c r="E216" i="35"/>
  <c r="G216" i="35" s="1"/>
  <c r="N218" i="27" s="1"/>
  <c r="E215" i="35"/>
  <c r="G215" i="35" s="1"/>
  <c r="N217" i="27" s="1"/>
  <c r="E214" i="35"/>
  <c r="G214" i="35" s="1"/>
  <c r="N216" i="27" s="1"/>
  <c r="E213" i="35"/>
  <c r="G213" i="35" s="1"/>
  <c r="N215" i="27" s="1"/>
  <c r="E212" i="35"/>
  <c r="G212" i="35" s="1"/>
  <c r="N214" i="27" s="1"/>
  <c r="E211" i="35"/>
  <c r="G211" i="35" s="1"/>
  <c r="N213" i="27" s="1"/>
  <c r="E210" i="35"/>
  <c r="G210" i="35" s="1"/>
  <c r="N212" i="27" s="1"/>
  <c r="E209" i="35"/>
  <c r="G209" i="35" s="1"/>
  <c r="N211" i="27" s="1"/>
  <c r="E208" i="35"/>
  <c r="G208" i="35" s="1"/>
  <c r="N210" i="27" s="1"/>
  <c r="E207" i="35"/>
  <c r="G207" i="35" s="1"/>
  <c r="N209" i="27" s="1"/>
  <c r="E206" i="35"/>
  <c r="G206" i="35" s="1"/>
  <c r="N208" i="27" s="1"/>
  <c r="E205" i="35"/>
  <c r="G205" i="35" s="1"/>
  <c r="N207" i="27" s="1"/>
  <c r="E204" i="35"/>
  <c r="G204" i="35" s="1"/>
  <c r="N206" i="27" s="1"/>
  <c r="E203" i="35"/>
  <c r="G203" i="35" s="1"/>
  <c r="N205" i="27" s="1"/>
  <c r="E202" i="35"/>
  <c r="G202" i="35" s="1"/>
  <c r="N204" i="27" s="1"/>
  <c r="E201" i="35"/>
  <c r="G201" i="35" s="1"/>
  <c r="N203" i="27" s="1"/>
  <c r="E200" i="35"/>
  <c r="G200" i="35" s="1"/>
  <c r="N202" i="27" s="1"/>
  <c r="E199" i="35"/>
  <c r="G199" i="35" s="1"/>
  <c r="N201" i="27" s="1"/>
  <c r="E198" i="35"/>
  <c r="G198" i="35" s="1"/>
  <c r="N200" i="27" s="1"/>
  <c r="E197" i="35"/>
  <c r="G197" i="35" s="1"/>
  <c r="N199" i="27" s="1"/>
  <c r="E196" i="35"/>
  <c r="G196" i="35" s="1"/>
  <c r="N198" i="27" s="1"/>
  <c r="E195" i="35"/>
  <c r="G195" i="35" s="1"/>
  <c r="N197" i="27" s="1"/>
  <c r="E194" i="35"/>
  <c r="G194" i="35" s="1"/>
  <c r="N196" i="27" s="1"/>
  <c r="E193" i="35"/>
  <c r="G193" i="35" s="1"/>
  <c r="N195" i="27" s="1"/>
  <c r="E192" i="35"/>
  <c r="G192" i="35" s="1"/>
  <c r="N194" i="27" s="1"/>
  <c r="E191" i="35"/>
  <c r="G191" i="35" s="1"/>
  <c r="N193" i="27" s="1"/>
  <c r="E190" i="35"/>
  <c r="G190" i="35" s="1"/>
  <c r="N192" i="27" s="1"/>
  <c r="E189" i="35"/>
  <c r="G189" i="35" s="1"/>
  <c r="N191" i="27" s="1"/>
  <c r="E188" i="35"/>
  <c r="G188" i="35" s="1"/>
  <c r="N190" i="27" s="1"/>
  <c r="E187" i="35"/>
  <c r="G187" i="35" s="1"/>
  <c r="N189" i="27" s="1"/>
  <c r="E186" i="35"/>
  <c r="G186" i="35" s="1"/>
  <c r="N188" i="27" s="1"/>
  <c r="E185" i="35"/>
  <c r="G185" i="35" s="1"/>
  <c r="N187" i="27" s="1"/>
  <c r="E184" i="35"/>
  <c r="G184" i="35" s="1"/>
  <c r="N186" i="27" s="1"/>
  <c r="E183" i="35"/>
  <c r="G183" i="35" s="1"/>
  <c r="N185" i="27" s="1"/>
  <c r="E182" i="35"/>
  <c r="G182" i="35" s="1"/>
  <c r="N184" i="27" s="1"/>
  <c r="E181" i="35"/>
  <c r="G181" i="35" s="1"/>
  <c r="N183" i="27" s="1"/>
  <c r="E180" i="35"/>
  <c r="G180" i="35" s="1"/>
  <c r="N182" i="27" s="1"/>
  <c r="E179" i="35"/>
  <c r="G179" i="35" s="1"/>
  <c r="N181" i="27" s="1"/>
  <c r="E178" i="35"/>
  <c r="G178" i="35" s="1"/>
  <c r="N180" i="27" s="1"/>
  <c r="B178" i="35"/>
  <c r="E177" i="35"/>
  <c r="G177" i="35" s="1"/>
  <c r="N179" i="27" s="1"/>
  <c r="E176" i="35"/>
  <c r="G176" i="35" s="1"/>
  <c r="N178" i="27" s="1"/>
  <c r="E175" i="35"/>
  <c r="G175" i="35" s="1"/>
  <c r="N177" i="27" s="1"/>
  <c r="E174" i="35"/>
  <c r="G174" i="35" s="1"/>
  <c r="N176" i="27" s="1"/>
  <c r="E173" i="35"/>
  <c r="G173" i="35" s="1"/>
  <c r="N175" i="27" s="1"/>
  <c r="E172" i="35"/>
  <c r="G172" i="35" s="1"/>
  <c r="N174" i="27" s="1"/>
  <c r="E171" i="35"/>
  <c r="G171" i="35" s="1"/>
  <c r="N173" i="27" s="1"/>
  <c r="E170" i="35"/>
  <c r="G170" i="35" s="1"/>
  <c r="N172" i="27" s="1"/>
  <c r="E169" i="35"/>
  <c r="G169" i="35" s="1"/>
  <c r="N171" i="27" s="1"/>
  <c r="E168" i="35"/>
  <c r="G168" i="35" s="1"/>
  <c r="N170" i="27" s="1"/>
  <c r="E167" i="35"/>
  <c r="G167" i="35" s="1"/>
  <c r="N169" i="27" s="1"/>
  <c r="E166" i="35"/>
  <c r="G166" i="35" s="1"/>
  <c r="N168" i="27" s="1"/>
  <c r="E165" i="35"/>
  <c r="G165" i="35" s="1"/>
  <c r="N167" i="27" s="1"/>
  <c r="E164" i="35"/>
  <c r="G164" i="35" s="1"/>
  <c r="N166" i="27" s="1"/>
  <c r="E163" i="35"/>
  <c r="G163" i="35" s="1"/>
  <c r="N165" i="27" s="1"/>
  <c r="E162" i="35"/>
  <c r="G162" i="35" s="1"/>
  <c r="N164" i="27" s="1"/>
  <c r="E161" i="35"/>
  <c r="G161" i="35" s="1"/>
  <c r="N163" i="27" s="1"/>
  <c r="E160" i="35"/>
  <c r="G160" i="35" s="1"/>
  <c r="N162" i="27" s="1"/>
  <c r="E159" i="35"/>
  <c r="G159" i="35" s="1"/>
  <c r="N161" i="27" s="1"/>
  <c r="E158" i="35"/>
  <c r="G158" i="35" s="1"/>
  <c r="N160" i="27" s="1"/>
  <c r="E157" i="35"/>
  <c r="G157" i="35" s="1"/>
  <c r="N159" i="27" s="1"/>
  <c r="E156" i="35"/>
  <c r="G156" i="35" s="1"/>
  <c r="N158" i="27" s="1"/>
  <c r="E155" i="35"/>
  <c r="G155" i="35" s="1"/>
  <c r="N157" i="27" s="1"/>
  <c r="E154" i="35"/>
  <c r="G154" i="35" s="1"/>
  <c r="N156" i="27" s="1"/>
  <c r="E153" i="35"/>
  <c r="G153" i="35" s="1"/>
  <c r="N155" i="27" s="1"/>
  <c r="E152" i="35"/>
  <c r="G152" i="35" s="1"/>
  <c r="N154" i="27" s="1"/>
  <c r="E151" i="35"/>
  <c r="G151" i="35" s="1"/>
  <c r="N153" i="27" s="1"/>
  <c r="E150" i="35"/>
  <c r="G150" i="35" s="1"/>
  <c r="N152" i="27" s="1"/>
  <c r="E149" i="35"/>
  <c r="G149" i="35" s="1"/>
  <c r="N151" i="27" s="1"/>
  <c r="E148" i="35"/>
  <c r="G148" i="35" s="1"/>
  <c r="N150" i="27" s="1"/>
  <c r="E147" i="35"/>
  <c r="G147" i="35" s="1"/>
  <c r="N149" i="27" s="1"/>
  <c r="E146" i="35"/>
  <c r="G146" i="35" s="1"/>
  <c r="N148" i="27" s="1"/>
  <c r="E145" i="35"/>
  <c r="G145" i="35" s="1"/>
  <c r="N147" i="27" s="1"/>
  <c r="E144" i="35"/>
  <c r="G144" i="35" s="1"/>
  <c r="N146" i="27" s="1"/>
  <c r="E143" i="35"/>
  <c r="G143" i="35" s="1"/>
  <c r="N145" i="27" s="1"/>
  <c r="E142" i="35"/>
  <c r="G142" i="35" s="1"/>
  <c r="N144" i="27" s="1"/>
  <c r="E141" i="35"/>
  <c r="G141" i="35" s="1"/>
  <c r="N143" i="27" s="1"/>
  <c r="E140" i="35"/>
  <c r="G140" i="35" s="1"/>
  <c r="N142" i="27" s="1"/>
  <c r="E139" i="35"/>
  <c r="G139" i="35" s="1"/>
  <c r="N141" i="27" s="1"/>
  <c r="E138" i="35"/>
  <c r="G138" i="35" s="1"/>
  <c r="N140" i="27" s="1"/>
  <c r="E137" i="35"/>
  <c r="G137" i="35" s="1"/>
  <c r="N139" i="27" s="1"/>
  <c r="E136" i="35"/>
  <c r="G136" i="35" s="1"/>
  <c r="N138" i="27" s="1"/>
  <c r="E135" i="35"/>
  <c r="G135" i="35" s="1"/>
  <c r="N137" i="27" s="1"/>
  <c r="E134" i="35"/>
  <c r="G134" i="35" s="1"/>
  <c r="N136" i="27" s="1"/>
  <c r="E133" i="35"/>
  <c r="G133" i="35" s="1"/>
  <c r="N135" i="27" s="1"/>
  <c r="E132" i="35"/>
  <c r="G132" i="35" s="1"/>
  <c r="N134" i="27" s="1"/>
  <c r="E131" i="35"/>
  <c r="G131" i="35" s="1"/>
  <c r="N133" i="27" s="1"/>
  <c r="E130" i="35"/>
  <c r="G130" i="35" s="1"/>
  <c r="N132" i="27" s="1"/>
  <c r="E129" i="35"/>
  <c r="G129" i="35" s="1"/>
  <c r="N131" i="27" s="1"/>
  <c r="E128" i="35"/>
  <c r="G128" i="35" s="1"/>
  <c r="N130" i="27" s="1"/>
  <c r="E127" i="35"/>
  <c r="G127" i="35" s="1"/>
  <c r="N129" i="27" s="1"/>
  <c r="E126" i="35"/>
  <c r="G126" i="35" s="1"/>
  <c r="N128" i="27" s="1"/>
  <c r="E125" i="35"/>
  <c r="G125" i="35" s="1"/>
  <c r="N127" i="27" s="1"/>
  <c r="E124" i="35"/>
  <c r="G124" i="35" s="1"/>
  <c r="N126" i="27" s="1"/>
  <c r="E123" i="35"/>
  <c r="G123" i="35" s="1"/>
  <c r="N125" i="27" s="1"/>
  <c r="E122" i="35"/>
  <c r="G122" i="35" s="1"/>
  <c r="N124" i="27" s="1"/>
  <c r="E121" i="35"/>
  <c r="G121" i="35" s="1"/>
  <c r="N123" i="27" s="1"/>
  <c r="E120" i="35"/>
  <c r="G120" i="35" s="1"/>
  <c r="N122" i="27" s="1"/>
  <c r="E119" i="35"/>
  <c r="G119" i="35" s="1"/>
  <c r="N121" i="27" s="1"/>
  <c r="E118" i="35"/>
  <c r="G118" i="35" s="1"/>
  <c r="N120" i="27" s="1"/>
  <c r="E117" i="35"/>
  <c r="G117" i="35" s="1"/>
  <c r="N119" i="27" s="1"/>
  <c r="E116" i="35"/>
  <c r="G116" i="35" s="1"/>
  <c r="N118" i="27" s="1"/>
  <c r="E115" i="35"/>
  <c r="G115" i="35" s="1"/>
  <c r="N117" i="27" s="1"/>
  <c r="E114" i="35"/>
  <c r="G114" i="35" s="1"/>
  <c r="N116" i="27" s="1"/>
  <c r="E113" i="35"/>
  <c r="G113" i="35" s="1"/>
  <c r="N115" i="27" s="1"/>
  <c r="E112" i="35"/>
  <c r="G112" i="35" s="1"/>
  <c r="N114" i="27" s="1"/>
  <c r="E111" i="35"/>
  <c r="G111" i="35" s="1"/>
  <c r="N113" i="27" s="1"/>
  <c r="E110" i="35"/>
  <c r="G110" i="35" s="1"/>
  <c r="N112" i="27" s="1"/>
  <c r="E109" i="35"/>
  <c r="G109" i="35" s="1"/>
  <c r="N111" i="27" s="1"/>
  <c r="E108" i="35"/>
  <c r="G108" i="35" s="1"/>
  <c r="N110" i="27" s="1"/>
  <c r="E107" i="35"/>
  <c r="G107" i="35" s="1"/>
  <c r="N109" i="27" s="1"/>
  <c r="E106" i="35"/>
  <c r="G106" i="35" s="1"/>
  <c r="N108" i="27" s="1"/>
  <c r="E105" i="35"/>
  <c r="G105" i="35" s="1"/>
  <c r="N107" i="27" s="1"/>
  <c r="E104" i="35"/>
  <c r="G104" i="35" s="1"/>
  <c r="N106" i="27" s="1"/>
  <c r="E103" i="35"/>
  <c r="G103" i="35" s="1"/>
  <c r="N105" i="27" s="1"/>
  <c r="E102" i="35"/>
  <c r="G102" i="35" s="1"/>
  <c r="N104" i="27" s="1"/>
  <c r="E101" i="35"/>
  <c r="G101" i="35" s="1"/>
  <c r="N103" i="27" s="1"/>
  <c r="E100" i="35"/>
  <c r="G100" i="35" s="1"/>
  <c r="N102" i="27" s="1"/>
  <c r="E99" i="35"/>
  <c r="G99" i="35" s="1"/>
  <c r="N101" i="27" s="1"/>
  <c r="E98" i="35"/>
  <c r="G98" i="35" s="1"/>
  <c r="N100" i="27" s="1"/>
  <c r="E97" i="35"/>
  <c r="G97" i="35" s="1"/>
  <c r="N99" i="27" s="1"/>
  <c r="E96" i="35"/>
  <c r="G96" i="35" s="1"/>
  <c r="N98" i="27" s="1"/>
  <c r="E95" i="35"/>
  <c r="G95" i="35" s="1"/>
  <c r="N97" i="27" s="1"/>
  <c r="E94" i="35"/>
  <c r="G94" i="35" s="1"/>
  <c r="N96" i="27" s="1"/>
  <c r="E93" i="35"/>
  <c r="G93" i="35" s="1"/>
  <c r="N95" i="27" s="1"/>
  <c r="E92" i="35"/>
  <c r="G92" i="35" s="1"/>
  <c r="N94" i="27" s="1"/>
  <c r="E91" i="35"/>
  <c r="G91" i="35" s="1"/>
  <c r="N93" i="27" s="1"/>
  <c r="E90" i="35"/>
  <c r="G90" i="35" s="1"/>
  <c r="N92" i="27" s="1"/>
  <c r="E89" i="35"/>
  <c r="G89" i="35" s="1"/>
  <c r="N91" i="27" s="1"/>
  <c r="E88" i="35"/>
  <c r="G88" i="35" s="1"/>
  <c r="N90" i="27" s="1"/>
  <c r="E87" i="35"/>
  <c r="G87" i="35" s="1"/>
  <c r="N89" i="27" s="1"/>
  <c r="E86" i="35"/>
  <c r="G86" i="35" s="1"/>
  <c r="N88" i="27" s="1"/>
  <c r="E85" i="35"/>
  <c r="G85" i="35" s="1"/>
  <c r="N87" i="27" s="1"/>
  <c r="E84" i="35"/>
  <c r="G84" i="35" s="1"/>
  <c r="N86" i="27" s="1"/>
  <c r="E83" i="35"/>
  <c r="G83" i="35" s="1"/>
  <c r="N85" i="27" s="1"/>
  <c r="E82" i="35"/>
  <c r="G82" i="35" s="1"/>
  <c r="N84" i="27" s="1"/>
  <c r="E81" i="35"/>
  <c r="G81" i="35" s="1"/>
  <c r="N83" i="27" s="1"/>
  <c r="E80" i="35"/>
  <c r="G80" i="35" s="1"/>
  <c r="N82" i="27" s="1"/>
  <c r="E79" i="35"/>
  <c r="G79" i="35" s="1"/>
  <c r="N81" i="27" s="1"/>
  <c r="E78" i="35"/>
  <c r="G78" i="35" s="1"/>
  <c r="N80" i="27" s="1"/>
  <c r="E77" i="35"/>
  <c r="G77" i="35" s="1"/>
  <c r="N79" i="27" s="1"/>
  <c r="E76" i="35"/>
  <c r="G76" i="35" s="1"/>
  <c r="N78" i="27" s="1"/>
  <c r="E75" i="35"/>
  <c r="G75" i="35" s="1"/>
  <c r="N77" i="27" s="1"/>
  <c r="E74" i="35"/>
  <c r="G74" i="35" s="1"/>
  <c r="N76" i="27" s="1"/>
  <c r="E73" i="35"/>
  <c r="G73" i="35" s="1"/>
  <c r="N75" i="27" s="1"/>
  <c r="E72" i="35"/>
  <c r="G72" i="35" s="1"/>
  <c r="N74" i="27" s="1"/>
  <c r="E71" i="35"/>
  <c r="G71" i="35" s="1"/>
  <c r="N73" i="27" s="1"/>
  <c r="E70" i="35"/>
  <c r="G70" i="35" s="1"/>
  <c r="N72" i="27" s="1"/>
  <c r="E69" i="35"/>
  <c r="G69" i="35" s="1"/>
  <c r="N71" i="27" s="1"/>
  <c r="E68" i="35"/>
  <c r="G68" i="35" s="1"/>
  <c r="N70" i="27" s="1"/>
  <c r="E67" i="35"/>
  <c r="G67" i="35" s="1"/>
  <c r="N69" i="27" s="1"/>
  <c r="E66" i="35"/>
  <c r="G66" i="35" s="1"/>
  <c r="N68" i="27" s="1"/>
  <c r="E65" i="35"/>
  <c r="G65" i="35" s="1"/>
  <c r="N67" i="27" s="1"/>
  <c r="E64" i="35"/>
  <c r="G64" i="35" s="1"/>
  <c r="N66" i="27" s="1"/>
  <c r="E63" i="35"/>
  <c r="G63" i="35" s="1"/>
  <c r="N65" i="27" s="1"/>
  <c r="E62" i="35"/>
  <c r="G62" i="35" s="1"/>
  <c r="N64" i="27" s="1"/>
  <c r="E61" i="35"/>
  <c r="G61" i="35" s="1"/>
  <c r="N63" i="27" s="1"/>
  <c r="E60" i="35"/>
  <c r="G60" i="35" s="1"/>
  <c r="N62" i="27" s="1"/>
  <c r="E59" i="35"/>
  <c r="G59" i="35" s="1"/>
  <c r="N61" i="27" s="1"/>
  <c r="E58" i="35"/>
  <c r="G58" i="35" s="1"/>
  <c r="N60" i="27" s="1"/>
  <c r="E57" i="35"/>
  <c r="G57" i="35" s="1"/>
  <c r="N59" i="27" s="1"/>
  <c r="E56" i="35"/>
  <c r="G56" i="35" s="1"/>
  <c r="N58" i="27" s="1"/>
  <c r="E55" i="35"/>
  <c r="G55" i="35" s="1"/>
  <c r="N57" i="27" s="1"/>
  <c r="E54" i="35"/>
  <c r="G54" i="35" s="1"/>
  <c r="N56" i="27" s="1"/>
  <c r="E53" i="35"/>
  <c r="G53" i="35" s="1"/>
  <c r="N55" i="27" s="1"/>
  <c r="E52" i="35"/>
  <c r="G52" i="35" s="1"/>
  <c r="N54" i="27" s="1"/>
  <c r="E51" i="35"/>
  <c r="G51" i="35" s="1"/>
  <c r="N53" i="27" s="1"/>
  <c r="E50" i="35"/>
  <c r="G50" i="35" s="1"/>
  <c r="N52" i="27" s="1"/>
  <c r="E49" i="35"/>
  <c r="G49" i="35" s="1"/>
  <c r="N51" i="27" s="1"/>
  <c r="E48" i="35"/>
  <c r="G48" i="35" s="1"/>
  <c r="N50" i="27" s="1"/>
  <c r="E47" i="35"/>
  <c r="G47" i="35" s="1"/>
  <c r="N49" i="27" s="1"/>
  <c r="E46" i="35"/>
  <c r="G46" i="35" s="1"/>
  <c r="N48" i="27" s="1"/>
  <c r="E45" i="35"/>
  <c r="G45" i="35" s="1"/>
  <c r="N47" i="27" s="1"/>
  <c r="E44" i="35"/>
  <c r="G44" i="35" s="1"/>
  <c r="N46" i="27" s="1"/>
  <c r="E43" i="35"/>
  <c r="G43" i="35" s="1"/>
  <c r="N45" i="27" s="1"/>
  <c r="E42" i="35"/>
  <c r="G42" i="35" s="1"/>
  <c r="N44" i="27" s="1"/>
  <c r="E41" i="35"/>
  <c r="G41" i="35" s="1"/>
  <c r="N43" i="27" s="1"/>
  <c r="E40" i="35"/>
  <c r="G40" i="35" s="1"/>
  <c r="N42" i="27" s="1"/>
  <c r="E39" i="35"/>
  <c r="G39" i="35" s="1"/>
  <c r="N41" i="27" s="1"/>
  <c r="E38" i="35"/>
  <c r="G38" i="35" s="1"/>
  <c r="N40" i="27" s="1"/>
  <c r="E37" i="35"/>
  <c r="G37" i="35" s="1"/>
  <c r="N39" i="27" s="1"/>
  <c r="E36" i="35"/>
  <c r="G36" i="35" s="1"/>
  <c r="N38" i="27" s="1"/>
  <c r="E35" i="35"/>
  <c r="G35" i="35" s="1"/>
  <c r="N37" i="27" s="1"/>
  <c r="E34" i="35"/>
  <c r="G34" i="35" s="1"/>
  <c r="N36" i="27" s="1"/>
  <c r="E33" i="35"/>
  <c r="G33" i="35" s="1"/>
  <c r="N35" i="27" s="1"/>
  <c r="E32" i="35"/>
  <c r="G32" i="35" s="1"/>
  <c r="N34" i="27" s="1"/>
  <c r="E31" i="35"/>
  <c r="G31" i="35" s="1"/>
  <c r="N33" i="27" s="1"/>
  <c r="E30" i="35"/>
  <c r="G30" i="35" s="1"/>
  <c r="N32" i="27" s="1"/>
  <c r="E29" i="35"/>
  <c r="G29" i="35" s="1"/>
  <c r="N31" i="27" s="1"/>
  <c r="E28" i="35"/>
  <c r="G28" i="35" s="1"/>
  <c r="N30" i="27" s="1"/>
  <c r="E27" i="35"/>
  <c r="G27" i="35" s="1"/>
  <c r="N29" i="27" s="1"/>
  <c r="E26" i="35"/>
  <c r="G26" i="35" s="1"/>
  <c r="N28" i="27" s="1"/>
  <c r="E25" i="35"/>
  <c r="G25" i="35" s="1"/>
  <c r="N27" i="27" s="1"/>
  <c r="E24" i="35"/>
  <c r="G24" i="35" s="1"/>
  <c r="N26" i="27" s="1"/>
  <c r="E23" i="35"/>
  <c r="G23" i="35" s="1"/>
  <c r="N25" i="27" s="1"/>
  <c r="E22" i="35"/>
  <c r="G22" i="35" s="1"/>
  <c r="N24" i="27" s="1"/>
  <c r="E21" i="35"/>
  <c r="G21" i="35" s="1"/>
  <c r="N23" i="27" s="1"/>
  <c r="E20" i="35"/>
  <c r="G20" i="35" s="1"/>
  <c r="N22" i="27" s="1"/>
  <c r="E19" i="35"/>
  <c r="G19" i="35" s="1"/>
  <c r="N21" i="27" s="1"/>
  <c r="E18" i="35"/>
  <c r="G18" i="35" s="1"/>
  <c r="N20" i="27" s="1"/>
  <c r="E17" i="35"/>
  <c r="G17" i="35" s="1"/>
  <c r="N19" i="27" s="1"/>
  <c r="E16" i="35"/>
  <c r="G16" i="35" s="1"/>
  <c r="N18" i="27" s="1"/>
  <c r="E15" i="35"/>
  <c r="G15" i="35" s="1"/>
  <c r="N17" i="27" s="1"/>
  <c r="E14" i="35"/>
  <c r="G14" i="35" s="1"/>
  <c r="N16" i="27" s="1"/>
  <c r="E13" i="35"/>
  <c r="G13" i="35" s="1"/>
  <c r="N15" i="27" s="1"/>
  <c r="E12" i="35"/>
  <c r="G12" i="35" s="1"/>
  <c r="N14" i="27" s="1"/>
  <c r="E11" i="35"/>
  <c r="G11" i="35" s="1"/>
  <c r="N13" i="27" s="1"/>
  <c r="E10" i="35"/>
  <c r="G10" i="35" s="1"/>
  <c r="N12" i="27" s="1"/>
  <c r="E9" i="35"/>
  <c r="G9" i="35" s="1"/>
  <c r="N11" i="27" s="1"/>
  <c r="E8" i="35"/>
  <c r="G8" i="35" s="1"/>
  <c r="N10" i="27" s="1"/>
  <c r="E7" i="35"/>
  <c r="G7" i="35" s="1"/>
  <c r="N9" i="27" s="1"/>
  <c r="E354" i="34"/>
  <c r="G354" i="34" s="1"/>
  <c r="E353" i="34"/>
  <c r="G353" i="34" s="1"/>
  <c r="E352" i="34"/>
  <c r="G352" i="34" s="1"/>
  <c r="E351" i="34"/>
  <c r="G351" i="34" s="1"/>
  <c r="M353" i="27" s="1"/>
  <c r="E350" i="34"/>
  <c r="G350" i="34" s="1"/>
  <c r="M352" i="27" s="1"/>
  <c r="E349" i="34"/>
  <c r="G349" i="34" s="1"/>
  <c r="M351" i="27" s="1"/>
  <c r="E348" i="34"/>
  <c r="G348" i="34" s="1"/>
  <c r="M350" i="27" s="1"/>
  <c r="E347" i="34"/>
  <c r="G347" i="34" s="1"/>
  <c r="M349" i="27" s="1"/>
  <c r="E346" i="34"/>
  <c r="G346" i="34" s="1"/>
  <c r="M348" i="27" s="1"/>
  <c r="E345" i="34"/>
  <c r="G345" i="34" s="1"/>
  <c r="M347" i="27" s="1"/>
  <c r="E344" i="34"/>
  <c r="G344" i="34" s="1"/>
  <c r="M346" i="27" s="1"/>
  <c r="E343" i="34"/>
  <c r="G343" i="34" s="1"/>
  <c r="M345" i="27" s="1"/>
  <c r="E342" i="34"/>
  <c r="G342" i="34" s="1"/>
  <c r="M344" i="27" s="1"/>
  <c r="E341" i="34"/>
  <c r="G341" i="34" s="1"/>
  <c r="M343" i="27" s="1"/>
  <c r="E340" i="34"/>
  <c r="G340" i="34" s="1"/>
  <c r="M342" i="27" s="1"/>
  <c r="E339" i="34"/>
  <c r="G339" i="34" s="1"/>
  <c r="M341" i="27" s="1"/>
  <c r="E338" i="34"/>
  <c r="G338" i="34" s="1"/>
  <c r="M340" i="27" s="1"/>
  <c r="E337" i="34"/>
  <c r="G337" i="34" s="1"/>
  <c r="M339" i="27" s="1"/>
  <c r="E336" i="34"/>
  <c r="G336" i="34" s="1"/>
  <c r="M338" i="27" s="1"/>
  <c r="E335" i="34"/>
  <c r="G335" i="34" s="1"/>
  <c r="M337" i="27" s="1"/>
  <c r="E334" i="34"/>
  <c r="G334" i="34" s="1"/>
  <c r="M336" i="27" s="1"/>
  <c r="E333" i="34"/>
  <c r="G333" i="34" s="1"/>
  <c r="M335" i="27" s="1"/>
  <c r="E332" i="34"/>
  <c r="G332" i="34" s="1"/>
  <c r="M334" i="27" s="1"/>
  <c r="E331" i="34"/>
  <c r="G331" i="34" s="1"/>
  <c r="M333" i="27" s="1"/>
  <c r="E330" i="34"/>
  <c r="G330" i="34" s="1"/>
  <c r="M332" i="27" s="1"/>
  <c r="E329" i="34"/>
  <c r="G329" i="34" s="1"/>
  <c r="M331" i="27" s="1"/>
  <c r="E328" i="34"/>
  <c r="G328" i="34" s="1"/>
  <c r="M330" i="27" s="1"/>
  <c r="E327" i="34"/>
  <c r="G327" i="34" s="1"/>
  <c r="M329" i="27" s="1"/>
  <c r="E326" i="34"/>
  <c r="G326" i="34" s="1"/>
  <c r="M328" i="27" s="1"/>
  <c r="E325" i="34"/>
  <c r="G325" i="34" s="1"/>
  <c r="M327" i="27" s="1"/>
  <c r="E324" i="34"/>
  <c r="G324" i="34" s="1"/>
  <c r="M326" i="27" s="1"/>
  <c r="E323" i="34"/>
  <c r="G323" i="34" s="1"/>
  <c r="M325" i="27" s="1"/>
  <c r="E322" i="34"/>
  <c r="G322" i="34" s="1"/>
  <c r="M324" i="27" s="1"/>
  <c r="E321" i="34"/>
  <c r="G321" i="34" s="1"/>
  <c r="M323" i="27" s="1"/>
  <c r="E320" i="34"/>
  <c r="G320" i="34" s="1"/>
  <c r="M322" i="27" s="1"/>
  <c r="E319" i="34"/>
  <c r="G319" i="34" s="1"/>
  <c r="M321" i="27" s="1"/>
  <c r="E318" i="34"/>
  <c r="G318" i="34" s="1"/>
  <c r="M320" i="27" s="1"/>
  <c r="E317" i="34"/>
  <c r="G317" i="34" s="1"/>
  <c r="M319" i="27" s="1"/>
  <c r="E316" i="34"/>
  <c r="G316" i="34" s="1"/>
  <c r="M318" i="27" s="1"/>
  <c r="E315" i="34"/>
  <c r="G315" i="34" s="1"/>
  <c r="M317" i="27" s="1"/>
  <c r="E314" i="34"/>
  <c r="G314" i="34" s="1"/>
  <c r="M316" i="27" s="1"/>
  <c r="E313" i="34"/>
  <c r="G313" i="34" s="1"/>
  <c r="M315" i="27" s="1"/>
  <c r="E312" i="34"/>
  <c r="G312" i="34" s="1"/>
  <c r="M314" i="27" s="1"/>
  <c r="E311" i="34"/>
  <c r="G311" i="34" s="1"/>
  <c r="M313" i="27" s="1"/>
  <c r="E310" i="34"/>
  <c r="G310" i="34" s="1"/>
  <c r="M312" i="27" s="1"/>
  <c r="E309" i="34"/>
  <c r="G309" i="34" s="1"/>
  <c r="M311" i="27" s="1"/>
  <c r="E308" i="34"/>
  <c r="G308" i="34" s="1"/>
  <c r="M310" i="27" s="1"/>
  <c r="E307" i="34"/>
  <c r="G307" i="34" s="1"/>
  <c r="M309" i="27" s="1"/>
  <c r="E306" i="34"/>
  <c r="G306" i="34" s="1"/>
  <c r="M308" i="27" s="1"/>
  <c r="E305" i="34"/>
  <c r="G305" i="34" s="1"/>
  <c r="M307" i="27" s="1"/>
  <c r="E304" i="34"/>
  <c r="G304" i="34" s="1"/>
  <c r="M306" i="27" s="1"/>
  <c r="E303" i="34"/>
  <c r="G303" i="34" s="1"/>
  <c r="M305" i="27" s="1"/>
  <c r="E302" i="34"/>
  <c r="G302" i="34" s="1"/>
  <c r="M304" i="27" s="1"/>
  <c r="E301" i="34"/>
  <c r="G301" i="34" s="1"/>
  <c r="M303" i="27" s="1"/>
  <c r="E300" i="34"/>
  <c r="G300" i="34" s="1"/>
  <c r="M302" i="27" s="1"/>
  <c r="E299" i="34"/>
  <c r="G299" i="34" s="1"/>
  <c r="M301" i="27" s="1"/>
  <c r="E298" i="34"/>
  <c r="G298" i="34" s="1"/>
  <c r="M300" i="27" s="1"/>
  <c r="E297" i="34"/>
  <c r="G297" i="34" s="1"/>
  <c r="M299" i="27" s="1"/>
  <c r="E296" i="34"/>
  <c r="G296" i="34" s="1"/>
  <c r="M298" i="27" s="1"/>
  <c r="E295" i="34"/>
  <c r="G295" i="34" s="1"/>
  <c r="M297" i="27" s="1"/>
  <c r="E294" i="34"/>
  <c r="G294" i="34" s="1"/>
  <c r="M296" i="27" s="1"/>
  <c r="E293" i="34"/>
  <c r="G293" i="34" s="1"/>
  <c r="M295" i="27" s="1"/>
  <c r="E292" i="34"/>
  <c r="G292" i="34" s="1"/>
  <c r="M294" i="27" s="1"/>
  <c r="E291" i="34"/>
  <c r="G291" i="34" s="1"/>
  <c r="M293" i="27" s="1"/>
  <c r="E290" i="34"/>
  <c r="G290" i="34" s="1"/>
  <c r="M292" i="27" s="1"/>
  <c r="E289" i="34"/>
  <c r="G289" i="34" s="1"/>
  <c r="M291" i="27" s="1"/>
  <c r="E288" i="34"/>
  <c r="G288" i="34" s="1"/>
  <c r="M290" i="27" s="1"/>
  <c r="E287" i="34"/>
  <c r="G287" i="34" s="1"/>
  <c r="M289" i="27" s="1"/>
  <c r="E286" i="34"/>
  <c r="G286" i="34" s="1"/>
  <c r="M288" i="27" s="1"/>
  <c r="E285" i="34"/>
  <c r="G285" i="34" s="1"/>
  <c r="M287" i="27" s="1"/>
  <c r="E284" i="34"/>
  <c r="G284" i="34" s="1"/>
  <c r="M286" i="27" s="1"/>
  <c r="E283" i="34"/>
  <c r="G283" i="34" s="1"/>
  <c r="M285" i="27" s="1"/>
  <c r="E282" i="34"/>
  <c r="G282" i="34" s="1"/>
  <c r="M284" i="27" s="1"/>
  <c r="E281" i="34"/>
  <c r="G281" i="34" s="1"/>
  <c r="M283" i="27" s="1"/>
  <c r="E280" i="34"/>
  <c r="G280" i="34" s="1"/>
  <c r="M282" i="27" s="1"/>
  <c r="E279" i="34"/>
  <c r="G279" i="34" s="1"/>
  <c r="M281" i="27" s="1"/>
  <c r="E278" i="34"/>
  <c r="G278" i="34" s="1"/>
  <c r="M280" i="27" s="1"/>
  <c r="E277" i="34"/>
  <c r="G277" i="34" s="1"/>
  <c r="M279" i="27" s="1"/>
  <c r="E276" i="34"/>
  <c r="G276" i="34" s="1"/>
  <c r="M278" i="27" s="1"/>
  <c r="E275" i="34"/>
  <c r="G275" i="34" s="1"/>
  <c r="M277" i="27" s="1"/>
  <c r="E274" i="34"/>
  <c r="G274" i="34" s="1"/>
  <c r="M276" i="27" s="1"/>
  <c r="E273" i="34"/>
  <c r="G273" i="34" s="1"/>
  <c r="M275" i="27" s="1"/>
  <c r="E272" i="34"/>
  <c r="G272" i="34" s="1"/>
  <c r="M274" i="27" s="1"/>
  <c r="E271" i="34"/>
  <c r="G271" i="34" s="1"/>
  <c r="M273" i="27" s="1"/>
  <c r="E270" i="34"/>
  <c r="G270" i="34" s="1"/>
  <c r="M272" i="27" s="1"/>
  <c r="E269" i="34"/>
  <c r="G269" i="34" s="1"/>
  <c r="M271" i="27" s="1"/>
  <c r="E268" i="34"/>
  <c r="G268" i="34" s="1"/>
  <c r="M270" i="27" s="1"/>
  <c r="E267" i="34"/>
  <c r="G267" i="34" s="1"/>
  <c r="M269" i="27" s="1"/>
  <c r="E266" i="34"/>
  <c r="G266" i="34" s="1"/>
  <c r="M268" i="27" s="1"/>
  <c r="E265" i="34"/>
  <c r="G265" i="34" s="1"/>
  <c r="M267" i="27" s="1"/>
  <c r="E264" i="34"/>
  <c r="G264" i="34" s="1"/>
  <c r="M266" i="27" s="1"/>
  <c r="E263" i="34"/>
  <c r="G263" i="34" s="1"/>
  <c r="M265" i="27" s="1"/>
  <c r="E262" i="34"/>
  <c r="G262" i="34" s="1"/>
  <c r="M264" i="27" s="1"/>
  <c r="E261" i="34"/>
  <c r="G261" i="34" s="1"/>
  <c r="M263" i="27" s="1"/>
  <c r="E260" i="34"/>
  <c r="G260" i="34" s="1"/>
  <c r="M262" i="27" s="1"/>
  <c r="E259" i="34"/>
  <c r="G259" i="34" s="1"/>
  <c r="M261" i="27" s="1"/>
  <c r="E258" i="34"/>
  <c r="G258" i="34" s="1"/>
  <c r="M260" i="27" s="1"/>
  <c r="E257" i="34"/>
  <c r="G257" i="34" s="1"/>
  <c r="M259" i="27" s="1"/>
  <c r="E256" i="34"/>
  <c r="G256" i="34" s="1"/>
  <c r="M258" i="27" s="1"/>
  <c r="E255" i="34"/>
  <c r="G255" i="34" s="1"/>
  <c r="M257" i="27" s="1"/>
  <c r="E254" i="34"/>
  <c r="G254" i="34" s="1"/>
  <c r="M256" i="27" s="1"/>
  <c r="E253" i="34"/>
  <c r="G253" i="34" s="1"/>
  <c r="M255" i="27" s="1"/>
  <c r="E252" i="34"/>
  <c r="G252" i="34" s="1"/>
  <c r="M254" i="27" s="1"/>
  <c r="E251" i="34"/>
  <c r="G251" i="34" s="1"/>
  <c r="M253" i="27" s="1"/>
  <c r="E250" i="34"/>
  <c r="G250" i="34" s="1"/>
  <c r="M252" i="27" s="1"/>
  <c r="E249" i="34"/>
  <c r="G249" i="34" s="1"/>
  <c r="M251" i="27" s="1"/>
  <c r="E248" i="34"/>
  <c r="G248" i="34" s="1"/>
  <c r="M250" i="27" s="1"/>
  <c r="E247" i="34"/>
  <c r="G247" i="34" s="1"/>
  <c r="M249" i="27" s="1"/>
  <c r="E246" i="34"/>
  <c r="G246" i="34" s="1"/>
  <c r="M248" i="27" s="1"/>
  <c r="E245" i="34"/>
  <c r="G245" i="34" s="1"/>
  <c r="M247" i="27" s="1"/>
  <c r="E244" i="34"/>
  <c r="G244" i="34" s="1"/>
  <c r="M246" i="27" s="1"/>
  <c r="E243" i="34"/>
  <c r="G243" i="34" s="1"/>
  <c r="M245" i="27" s="1"/>
  <c r="E242" i="34"/>
  <c r="G242" i="34" s="1"/>
  <c r="M244" i="27" s="1"/>
  <c r="E241" i="34"/>
  <c r="G241" i="34" s="1"/>
  <c r="M243" i="27" s="1"/>
  <c r="E240" i="34"/>
  <c r="G240" i="34" s="1"/>
  <c r="M242" i="27" s="1"/>
  <c r="E239" i="34"/>
  <c r="G239" i="34" s="1"/>
  <c r="M241" i="27" s="1"/>
  <c r="E238" i="34"/>
  <c r="G238" i="34" s="1"/>
  <c r="M240" i="27" s="1"/>
  <c r="E237" i="34"/>
  <c r="G237" i="34" s="1"/>
  <c r="M239" i="27" s="1"/>
  <c r="E236" i="34"/>
  <c r="G236" i="34" s="1"/>
  <c r="M238" i="27" s="1"/>
  <c r="E235" i="34"/>
  <c r="G235" i="34" s="1"/>
  <c r="M237" i="27" s="1"/>
  <c r="E234" i="34"/>
  <c r="G234" i="34" s="1"/>
  <c r="M236" i="27" s="1"/>
  <c r="E233" i="34"/>
  <c r="G233" i="34" s="1"/>
  <c r="M235" i="27" s="1"/>
  <c r="E232" i="34"/>
  <c r="G232" i="34" s="1"/>
  <c r="M234" i="27" s="1"/>
  <c r="E231" i="34"/>
  <c r="G231" i="34" s="1"/>
  <c r="M233" i="27" s="1"/>
  <c r="E230" i="34"/>
  <c r="G230" i="34" s="1"/>
  <c r="M232" i="27" s="1"/>
  <c r="E229" i="34"/>
  <c r="G229" i="34" s="1"/>
  <c r="M231" i="27" s="1"/>
  <c r="E228" i="34"/>
  <c r="G228" i="34" s="1"/>
  <c r="M230" i="27" s="1"/>
  <c r="E227" i="34"/>
  <c r="G227" i="34" s="1"/>
  <c r="M229" i="27" s="1"/>
  <c r="E226" i="34"/>
  <c r="G226" i="34" s="1"/>
  <c r="M228" i="27" s="1"/>
  <c r="E225" i="34"/>
  <c r="G225" i="34" s="1"/>
  <c r="M227" i="27" s="1"/>
  <c r="E224" i="34"/>
  <c r="G224" i="34" s="1"/>
  <c r="M226" i="27" s="1"/>
  <c r="E223" i="34"/>
  <c r="G223" i="34" s="1"/>
  <c r="M225" i="27" s="1"/>
  <c r="E222" i="34"/>
  <c r="G222" i="34" s="1"/>
  <c r="M224" i="27" s="1"/>
  <c r="E221" i="34"/>
  <c r="G221" i="34" s="1"/>
  <c r="M223" i="27" s="1"/>
  <c r="E220" i="34"/>
  <c r="G220" i="34" s="1"/>
  <c r="M222" i="27" s="1"/>
  <c r="E219" i="34"/>
  <c r="G219" i="34" s="1"/>
  <c r="M221" i="27" s="1"/>
  <c r="E218" i="34"/>
  <c r="G218" i="34" s="1"/>
  <c r="M220" i="27" s="1"/>
  <c r="E217" i="34"/>
  <c r="G217" i="34" s="1"/>
  <c r="M219" i="27" s="1"/>
  <c r="E216" i="34"/>
  <c r="G216" i="34" s="1"/>
  <c r="M218" i="27" s="1"/>
  <c r="E215" i="34"/>
  <c r="G215" i="34" s="1"/>
  <c r="M217" i="27" s="1"/>
  <c r="E214" i="34"/>
  <c r="G214" i="34" s="1"/>
  <c r="M216" i="27" s="1"/>
  <c r="E213" i="34"/>
  <c r="G213" i="34" s="1"/>
  <c r="M215" i="27" s="1"/>
  <c r="E212" i="34"/>
  <c r="G212" i="34" s="1"/>
  <c r="M214" i="27" s="1"/>
  <c r="E211" i="34"/>
  <c r="G211" i="34" s="1"/>
  <c r="M213" i="27" s="1"/>
  <c r="E210" i="34"/>
  <c r="G210" i="34" s="1"/>
  <c r="M212" i="27" s="1"/>
  <c r="E209" i="34"/>
  <c r="G209" i="34" s="1"/>
  <c r="M211" i="27" s="1"/>
  <c r="E208" i="34"/>
  <c r="G208" i="34" s="1"/>
  <c r="M210" i="27" s="1"/>
  <c r="E207" i="34"/>
  <c r="G207" i="34" s="1"/>
  <c r="M209" i="27" s="1"/>
  <c r="E206" i="34"/>
  <c r="G206" i="34" s="1"/>
  <c r="M208" i="27" s="1"/>
  <c r="E205" i="34"/>
  <c r="G205" i="34" s="1"/>
  <c r="M207" i="27" s="1"/>
  <c r="E204" i="34"/>
  <c r="G204" i="34" s="1"/>
  <c r="M206" i="27" s="1"/>
  <c r="E203" i="34"/>
  <c r="G203" i="34" s="1"/>
  <c r="M205" i="27" s="1"/>
  <c r="E202" i="34"/>
  <c r="G202" i="34" s="1"/>
  <c r="M204" i="27" s="1"/>
  <c r="E201" i="34"/>
  <c r="G201" i="34" s="1"/>
  <c r="M203" i="27" s="1"/>
  <c r="E200" i="34"/>
  <c r="G200" i="34" s="1"/>
  <c r="M202" i="27" s="1"/>
  <c r="E199" i="34"/>
  <c r="G199" i="34" s="1"/>
  <c r="M201" i="27" s="1"/>
  <c r="E198" i="34"/>
  <c r="G198" i="34" s="1"/>
  <c r="M200" i="27" s="1"/>
  <c r="E197" i="34"/>
  <c r="G197" i="34" s="1"/>
  <c r="M199" i="27" s="1"/>
  <c r="E196" i="34"/>
  <c r="G196" i="34" s="1"/>
  <c r="M198" i="27" s="1"/>
  <c r="E195" i="34"/>
  <c r="G195" i="34" s="1"/>
  <c r="M197" i="27" s="1"/>
  <c r="E194" i="34"/>
  <c r="G194" i="34" s="1"/>
  <c r="M196" i="27" s="1"/>
  <c r="E193" i="34"/>
  <c r="G193" i="34" s="1"/>
  <c r="M195" i="27" s="1"/>
  <c r="E192" i="34"/>
  <c r="G192" i="34" s="1"/>
  <c r="M194" i="27" s="1"/>
  <c r="E191" i="34"/>
  <c r="G191" i="34" s="1"/>
  <c r="M193" i="27" s="1"/>
  <c r="E190" i="34"/>
  <c r="G190" i="34" s="1"/>
  <c r="M192" i="27" s="1"/>
  <c r="E189" i="34"/>
  <c r="G189" i="34" s="1"/>
  <c r="M191" i="27" s="1"/>
  <c r="E188" i="34"/>
  <c r="G188" i="34" s="1"/>
  <c r="M190" i="27" s="1"/>
  <c r="E187" i="34"/>
  <c r="G187" i="34" s="1"/>
  <c r="M189" i="27" s="1"/>
  <c r="E186" i="34"/>
  <c r="G186" i="34" s="1"/>
  <c r="M188" i="27" s="1"/>
  <c r="E185" i="34"/>
  <c r="G185" i="34" s="1"/>
  <c r="M187" i="27" s="1"/>
  <c r="E184" i="34"/>
  <c r="G184" i="34" s="1"/>
  <c r="M186" i="27" s="1"/>
  <c r="E183" i="34"/>
  <c r="G183" i="34" s="1"/>
  <c r="M185" i="27" s="1"/>
  <c r="E182" i="34"/>
  <c r="G182" i="34" s="1"/>
  <c r="M184" i="27" s="1"/>
  <c r="E181" i="34"/>
  <c r="G181" i="34" s="1"/>
  <c r="M183" i="27" s="1"/>
  <c r="E180" i="34"/>
  <c r="G180" i="34" s="1"/>
  <c r="M182" i="27" s="1"/>
  <c r="E179" i="34"/>
  <c r="G179" i="34" s="1"/>
  <c r="M181" i="27" s="1"/>
  <c r="E178" i="34"/>
  <c r="G178" i="34" s="1"/>
  <c r="M180" i="27" s="1"/>
  <c r="B178" i="34"/>
  <c r="E177" i="34"/>
  <c r="G177" i="34" s="1"/>
  <c r="M179" i="27" s="1"/>
  <c r="E176" i="34"/>
  <c r="G176" i="34" s="1"/>
  <c r="M178" i="27" s="1"/>
  <c r="E175" i="34"/>
  <c r="G175" i="34" s="1"/>
  <c r="M177" i="27" s="1"/>
  <c r="E174" i="34"/>
  <c r="G174" i="34" s="1"/>
  <c r="M176" i="27" s="1"/>
  <c r="E173" i="34"/>
  <c r="G173" i="34" s="1"/>
  <c r="M175" i="27" s="1"/>
  <c r="E172" i="34"/>
  <c r="G172" i="34" s="1"/>
  <c r="M174" i="27" s="1"/>
  <c r="E171" i="34"/>
  <c r="G171" i="34" s="1"/>
  <c r="M173" i="27" s="1"/>
  <c r="E170" i="34"/>
  <c r="G170" i="34" s="1"/>
  <c r="M172" i="27" s="1"/>
  <c r="E169" i="34"/>
  <c r="G169" i="34" s="1"/>
  <c r="M171" i="27" s="1"/>
  <c r="E168" i="34"/>
  <c r="G168" i="34" s="1"/>
  <c r="M170" i="27" s="1"/>
  <c r="E167" i="34"/>
  <c r="G167" i="34" s="1"/>
  <c r="M169" i="27" s="1"/>
  <c r="E166" i="34"/>
  <c r="G166" i="34" s="1"/>
  <c r="M168" i="27" s="1"/>
  <c r="E165" i="34"/>
  <c r="G165" i="34" s="1"/>
  <c r="M167" i="27" s="1"/>
  <c r="E164" i="34"/>
  <c r="G164" i="34" s="1"/>
  <c r="M166" i="27" s="1"/>
  <c r="E163" i="34"/>
  <c r="G163" i="34" s="1"/>
  <c r="M165" i="27" s="1"/>
  <c r="E162" i="34"/>
  <c r="G162" i="34" s="1"/>
  <c r="M164" i="27" s="1"/>
  <c r="E161" i="34"/>
  <c r="G161" i="34" s="1"/>
  <c r="M163" i="27" s="1"/>
  <c r="E160" i="34"/>
  <c r="G160" i="34" s="1"/>
  <c r="M162" i="27" s="1"/>
  <c r="E159" i="34"/>
  <c r="G159" i="34" s="1"/>
  <c r="M161" i="27" s="1"/>
  <c r="E158" i="34"/>
  <c r="G158" i="34" s="1"/>
  <c r="M160" i="27" s="1"/>
  <c r="E157" i="34"/>
  <c r="G157" i="34" s="1"/>
  <c r="M159" i="27" s="1"/>
  <c r="E156" i="34"/>
  <c r="G156" i="34" s="1"/>
  <c r="M158" i="27" s="1"/>
  <c r="E155" i="34"/>
  <c r="G155" i="34" s="1"/>
  <c r="M157" i="27" s="1"/>
  <c r="E154" i="34"/>
  <c r="G154" i="34" s="1"/>
  <c r="M156" i="27" s="1"/>
  <c r="E153" i="34"/>
  <c r="G153" i="34" s="1"/>
  <c r="M155" i="27" s="1"/>
  <c r="E152" i="34"/>
  <c r="G152" i="34" s="1"/>
  <c r="M154" i="27" s="1"/>
  <c r="E151" i="34"/>
  <c r="G151" i="34" s="1"/>
  <c r="M153" i="27" s="1"/>
  <c r="E150" i="34"/>
  <c r="G150" i="34" s="1"/>
  <c r="M152" i="27" s="1"/>
  <c r="E149" i="34"/>
  <c r="G149" i="34" s="1"/>
  <c r="M151" i="27" s="1"/>
  <c r="E148" i="34"/>
  <c r="G148" i="34" s="1"/>
  <c r="M150" i="27" s="1"/>
  <c r="E147" i="34"/>
  <c r="G147" i="34" s="1"/>
  <c r="M149" i="27" s="1"/>
  <c r="E146" i="34"/>
  <c r="G146" i="34" s="1"/>
  <c r="M148" i="27" s="1"/>
  <c r="E145" i="34"/>
  <c r="G145" i="34" s="1"/>
  <c r="M147" i="27" s="1"/>
  <c r="E144" i="34"/>
  <c r="G144" i="34" s="1"/>
  <c r="M146" i="27" s="1"/>
  <c r="E143" i="34"/>
  <c r="G143" i="34" s="1"/>
  <c r="M145" i="27" s="1"/>
  <c r="E142" i="34"/>
  <c r="G142" i="34" s="1"/>
  <c r="M144" i="27" s="1"/>
  <c r="E141" i="34"/>
  <c r="G141" i="34" s="1"/>
  <c r="M143" i="27" s="1"/>
  <c r="E140" i="34"/>
  <c r="G140" i="34" s="1"/>
  <c r="M142" i="27" s="1"/>
  <c r="E139" i="34"/>
  <c r="G139" i="34" s="1"/>
  <c r="M141" i="27" s="1"/>
  <c r="E138" i="34"/>
  <c r="G138" i="34" s="1"/>
  <c r="M140" i="27" s="1"/>
  <c r="E137" i="34"/>
  <c r="G137" i="34" s="1"/>
  <c r="M139" i="27" s="1"/>
  <c r="E136" i="34"/>
  <c r="G136" i="34" s="1"/>
  <c r="M138" i="27" s="1"/>
  <c r="E135" i="34"/>
  <c r="G135" i="34" s="1"/>
  <c r="M137" i="27" s="1"/>
  <c r="E134" i="34"/>
  <c r="G134" i="34" s="1"/>
  <c r="M136" i="27" s="1"/>
  <c r="E133" i="34"/>
  <c r="G133" i="34" s="1"/>
  <c r="M135" i="27" s="1"/>
  <c r="E132" i="34"/>
  <c r="G132" i="34" s="1"/>
  <c r="M134" i="27" s="1"/>
  <c r="E131" i="34"/>
  <c r="G131" i="34" s="1"/>
  <c r="M133" i="27" s="1"/>
  <c r="E130" i="34"/>
  <c r="G130" i="34" s="1"/>
  <c r="M132" i="27" s="1"/>
  <c r="E129" i="34"/>
  <c r="G129" i="34" s="1"/>
  <c r="M131" i="27" s="1"/>
  <c r="E128" i="34"/>
  <c r="G128" i="34" s="1"/>
  <c r="M130" i="27" s="1"/>
  <c r="E127" i="34"/>
  <c r="G127" i="34" s="1"/>
  <c r="M129" i="27" s="1"/>
  <c r="E126" i="34"/>
  <c r="G126" i="34" s="1"/>
  <c r="M128" i="27" s="1"/>
  <c r="E125" i="34"/>
  <c r="G125" i="34" s="1"/>
  <c r="M127" i="27" s="1"/>
  <c r="E124" i="34"/>
  <c r="G124" i="34" s="1"/>
  <c r="M126" i="27" s="1"/>
  <c r="E123" i="34"/>
  <c r="G123" i="34" s="1"/>
  <c r="M125" i="27" s="1"/>
  <c r="E122" i="34"/>
  <c r="G122" i="34" s="1"/>
  <c r="M124" i="27" s="1"/>
  <c r="E121" i="34"/>
  <c r="G121" i="34" s="1"/>
  <c r="M123" i="27" s="1"/>
  <c r="E120" i="34"/>
  <c r="G120" i="34" s="1"/>
  <c r="M122" i="27" s="1"/>
  <c r="E119" i="34"/>
  <c r="G119" i="34" s="1"/>
  <c r="M121" i="27" s="1"/>
  <c r="E118" i="34"/>
  <c r="G118" i="34" s="1"/>
  <c r="M120" i="27" s="1"/>
  <c r="E117" i="34"/>
  <c r="G117" i="34" s="1"/>
  <c r="M119" i="27" s="1"/>
  <c r="E116" i="34"/>
  <c r="G116" i="34" s="1"/>
  <c r="M118" i="27" s="1"/>
  <c r="E115" i="34"/>
  <c r="G115" i="34" s="1"/>
  <c r="M117" i="27" s="1"/>
  <c r="E114" i="34"/>
  <c r="G114" i="34" s="1"/>
  <c r="M116" i="27" s="1"/>
  <c r="E113" i="34"/>
  <c r="G113" i="34" s="1"/>
  <c r="M115" i="27" s="1"/>
  <c r="E112" i="34"/>
  <c r="G112" i="34" s="1"/>
  <c r="M114" i="27" s="1"/>
  <c r="E111" i="34"/>
  <c r="G111" i="34" s="1"/>
  <c r="M113" i="27" s="1"/>
  <c r="E110" i="34"/>
  <c r="G110" i="34" s="1"/>
  <c r="M112" i="27" s="1"/>
  <c r="E109" i="34"/>
  <c r="G109" i="34" s="1"/>
  <c r="M111" i="27" s="1"/>
  <c r="E108" i="34"/>
  <c r="G108" i="34" s="1"/>
  <c r="M110" i="27" s="1"/>
  <c r="E107" i="34"/>
  <c r="G107" i="34" s="1"/>
  <c r="M109" i="27" s="1"/>
  <c r="E106" i="34"/>
  <c r="G106" i="34" s="1"/>
  <c r="M108" i="27" s="1"/>
  <c r="E105" i="34"/>
  <c r="G105" i="34" s="1"/>
  <c r="M107" i="27" s="1"/>
  <c r="E104" i="34"/>
  <c r="G104" i="34" s="1"/>
  <c r="M106" i="27" s="1"/>
  <c r="E103" i="34"/>
  <c r="G103" i="34" s="1"/>
  <c r="M105" i="27" s="1"/>
  <c r="E102" i="34"/>
  <c r="G102" i="34" s="1"/>
  <c r="M104" i="27" s="1"/>
  <c r="E101" i="34"/>
  <c r="G101" i="34" s="1"/>
  <c r="M103" i="27" s="1"/>
  <c r="E100" i="34"/>
  <c r="G100" i="34" s="1"/>
  <c r="M102" i="27" s="1"/>
  <c r="E99" i="34"/>
  <c r="G99" i="34" s="1"/>
  <c r="M101" i="27" s="1"/>
  <c r="E98" i="34"/>
  <c r="G98" i="34" s="1"/>
  <c r="M100" i="27" s="1"/>
  <c r="E97" i="34"/>
  <c r="G97" i="34" s="1"/>
  <c r="M99" i="27" s="1"/>
  <c r="E96" i="34"/>
  <c r="G96" i="34" s="1"/>
  <c r="M98" i="27" s="1"/>
  <c r="E95" i="34"/>
  <c r="G95" i="34" s="1"/>
  <c r="M97" i="27" s="1"/>
  <c r="E94" i="34"/>
  <c r="G94" i="34" s="1"/>
  <c r="M96" i="27" s="1"/>
  <c r="E93" i="34"/>
  <c r="G93" i="34" s="1"/>
  <c r="M95" i="27" s="1"/>
  <c r="E92" i="34"/>
  <c r="G92" i="34" s="1"/>
  <c r="M94" i="27" s="1"/>
  <c r="E91" i="34"/>
  <c r="G91" i="34" s="1"/>
  <c r="M93" i="27" s="1"/>
  <c r="E90" i="34"/>
  <c r="G90" i="34" s="1"/>
  <c r="M92" i="27" s="1"/>
  <c r="E89" i="34"/>
  <c r="G89" i="34" s="1"/>
  <c r="M91" i="27" s="1"/>
  <c r="E88" i="34"/>
  <c r="G88" i="34" s="1"/>
  <c r="M90" i="27" s="1"/>
  <c r="E87" i="34"/>
  <c r="G87" i="34" s="1"/>
  <c r="M89" i="27" s="1"/>
  <c r="E86" i="34"/>
  <c r="G86" i="34" s="1"/>
  <c r="M88" i="27" s="1"/>
  <c r="E85" i="34"/>
  <c r="G85" i="34" s="1"/>
  <c r="M87" i="27" s="1"/>
  <c r="E84" i="34"/>
  <c r="G84" i="34" s="1"/>
  <c r="M86" i="27" s="1"/>
  <c r="E83" i="34"/>
  <c r="G83" i="34" s="1"/>
  <c r="M85" i="27" s="1"/>
  <c r="E82" i="34"/>
  <c r="G82" i="34" s="1"/>
  <c r="M84" i="27" s="1"/>
  <c r="E81" i="34"/>
  <c r="G81" i="34" s="1"/>
  <c r="M83" i="27" s="1"/>
  <c r="E80" i="34"/>
  <c r="G80" i="34" s="1"/>
  <c r="M82" i="27" s="1"/>
  <c r="E79" i="34"/>
  <c r="G79" i="34" s="1"/>
  <c r="M81" i="27" s="1"/>
  <c r="E78" i="34"/>
  <c r="G78" i="34" s="1"/>
  <c r="M80" i="27" s="1"/>
  <c r="E77" i="34"/>
  <c r="G77" i="34" s="1"/>
  <c r="M79" i="27" s="1"/>
  <c r="E76" i="34"/>
  <c r="G76" i="34" s="1"/>
  <c r="M78" i="27" s="1"/>
  <c r="E75" i="34"/>
  <c r="G75" i="34" s="1"/>
  <c r="M77" i="27" s="1"/>
  <c r="E74" i="34"/>
  <c r="G74" i="34" s="1"/>
  <c r="M76" i="27" s="1"/>
  <c r="E73" i="34"/>
  <c r="G73" i="34" s="1"/>
  <c r="M75" i="27" s="1"/>
  <c r="E72" i="34"/>
  <c r="G72" i="34" s="1"/>
  <c r="M74" i="27" s="1"/>
  <c r="E71" i="34"/>
  <c r="G71" i="34" s="1"/>
  <c r="M73" i="27" s="1"/>
  <c r="E70" i="34"/>
  <c r="G70" i="34" s="1"/>
  <c r="M72" i="27" s="1"/>
  <c r="E69" i="34"/>
  <c r="G69" i="34" s="1"/>
  <c r="M71" i="27" s="1"/>
  <c r="E68" i="34"/>
  <c r="G68" i="34" s="1"/>
  <c r="M70" i="27" s="1"/>
  <c r="E67" i="34"/>
  <c r="G67" i="34" s="1"/>
  <c r="M69" i="27" s="1"/>
  <c r="E66" i="34"/>
  <c r="G66" i="34" s="1"/>
  <c r="M68" i="27" s="1"/>
  <c r="E65" i="34"/>
  <c r="G65" i="34" s="1"/>
  <c r="M67" i="27" s="1"/>
  <c r="E64" i="34"/>
  <c r="G64" i="34" s="1"/>
  <c r="M66" i="27" s="1"/>
  <c r="E63" i="34"/>
  <c r="G63" i="34" s="1"/>
  <c r="M65" i="27" s="1"/>
  <c r="E62" i="34"/>
  <c r="G62" i="34" s="1"/>
  <c r="M64" i="27" s="1"/>
  <c r="E61" i="34"/>
  <c r="G61" i="34" s="1"/>
  <c r="M63" i="27" s="1"/>
  <c r="E60" i="34"/>
  <c r="G60" i="34" s="1"/>
  <c r="M62" i="27" s="1"/>
  <c r="E59" i="34"/>
  <c r="G59" i="34" s="1"/>
  <c r="M61" i="27" s="1"/>
  <c r="E58" i="34"/>
  <c r="G58" i="34" s="1"/>
  <c r="M60" i="27" s="1"/>
  <c r="E57" i="34"/>
  <c r="G57" i="34" s="1"/>
  <c r="M59" i="27" s="1"/>
  <c r="E56" i="34"/>
  <c r="G56" i="34" s="1"/>
  <c r="M58" i="27" s="1"/>
  <c r="E55" i="34"/>
  <c r="G55" i="34" s="1"/>
  <c r="M57" i="27" s="1"/>
  <c r="E54" i="34"/>
  <c r="G54" i="34" s="1"/>
  <c r="M56" i="27" s="1"/>
  <c r="E53" i="34"/>
  <c r="G53" i="34" s="1"/>
  <c r="M55" i="27" s="1"/>
  <c r="E52" i="34"/>
  <c r="G52" i="34" s="1"/>
  <c r="M54" i="27" s="1"/>
  <c r="E51" i="34"/>
  <c r="G51" i="34" s="1"/>
  <c r="M53" i="27" s="1"/>
  <c r="E50" i="34"/>
  <c r="G50" i="34" s="1"/>
  <c r="M52" i="27" s="1"/>
  <c r="E49" i="34"/>
  <c r="G49" i="34" s="1"/>
  <c r="M51" i="27" s="1"/>
  <c r="E48" i="34"/>
  <c r="G48" i="34" s="1"/>
  <c r="M50" i="27" s="1"/>
  <c r="E47" i="34"/>
  <c r="G47" i="34" s="1"/>
  <c r="M49" i="27" s="1"/>
  <c r="E46" i="34"/>
  <c r="G46" i="34" s="1"/>
  <c r="M48" i="27" s="1"/>
  <c r="E45" i="34"/>
  <c r="G45" i="34" s="1"/>
  <c r="M47" i="27" s="1"/>
  <c r="E44" i="34"/>
  <c r="G44" i="34" s="1"/>
  <c r="M46" i="27" s="1"/>
  <c r="E43" i="34"/>
  <c r="G43" i="34" s="1"/>
  <c r="M45" i="27" s="1"/>
  <c r="E42" i="34"/>
  <c r="G42" i="34" s="1"/>
  <c r="M44" i="27" s="1"/>
  <c r="E41" i="34"/>
  <c r="G41" i="34" s="1"/>
  <c r="M43" i="27" s="1"/>
  <c r="E40" i="34"/>
  <c r="G40" i="34" s="1"/>
  <c r="M42" i="27" s="1"/>
  <c r="E39" i="34"/>
  <c r="G39" i="34" s="1"/>
  <c r="M41" i="27" s="1"/>
  <c r="E38" i="34"/>
  <c r="G38" i="34" s="1"/>
  <c r="M40" i="27" s="1"/>
  <c r="E37" i="34"/>
  <c r="G37" i="34" s="1"/>
  <c r="M39" i="27" s="1"/>
  <c r="E36" i="34"/>
  <c r="G36" i="34" s="1"/>
  <c r="M38" i="27" s="1"/>
  <c r="E35" i="34"/>
  <c r="G35" i="34" s="1"/>
  <c r="M37" i="27" s="1"/>
  <c r="E34" i="34"/>
  <c r="G34" i="34" s="1"/>
  <c r="M36" i="27" s="1"/>
  <c r="E33" i="34"/>
  <c r="G33" i="34" s="1"/>
  <c r="M35" i="27" s="1"/>
  <c r="E32" i="34"/>
  <c r="G32" i="34" s="1"/>
  <c r="M34" i="27" s="1"/>
  <c r="E31" i="34"/>
  <c r="G31" i="34" s="1"/>
  <c r="M33" i="27" s="1"/>
  <c r="E30" i="34"/>
  <c r="G30" i="34" s="1"/>
  <c r="M32" i="27" s="1"/>
  <c r="E29" i="34"/>
  <c r="G29" i="34" s="1"/>
  <c r="M31" i="27" s="1"/>
  <c r="E28" i="34"/>
  <c r="G28" i="34" s="1"/>
  <c r="M30" i="27" s="1"/>
  <c r="E27" i="34"/>
  <c r="G27" i="34" s="1"/>
  <c r="M29" i="27" s="1"/>
  <c r="E26" i="34"/>
  <c r="G26" i="34" s="1"/>
  <c r="M28" i="27" s="1"/>
  <c r="E25" i="34"/>
  <c r="G25" i="34" s="1"/>
  <c r="M27" i="27" s="1"/>
  <c r="E24" i="34"/>
  <c r="G24" i="34" s="1"/>
  <c r="M26" i="27" s="1"/>
  <c r="E23" i="34"/>
  <c r="G23" i="34" s="1"/>
  <c r="M25" i="27" s="1"/>
  <c r="E22" i="34"/>
  <c r="G22" i="34" s="1"/>
  <c r="M24" i="27" s="1"/>
  <c r="E21" i="34"/>
  <c r="G21" i="34" s="1"/>
  <c r="M23" i="27" s="1"/>
  <c r="E20" i="34"/>
  <c r="G20" i="34" s="1"/>
  <c r="M22" i="27" s="1"/>
  <c r="E19" i="34"/>
  <c r="G19" i="34" s="1"/>
  <c r="M21" i="27" s="1"/>
  <c r="E18" i="34"/>
  <c r="G18" i="34" s="1"/>
  <c r="M20" i="27" s="1"/>
  <c r="E17" i="34"/>
  <c r="G17" i="34" s="1"/>
  <c r="M19" i="27" s="1"/>
  <c r="E16" i="34"/>
  <c r="G16" i="34" s="1"/>
  <c r="M18" i="27" s="1"/>
  <c r="E15" i="34"/>
  <c r="G15" i="34" s="1"/>
  <c r="M17" i="27" s="1"/>
  <c r="E14" i="34"/>
  <c r="G14" i="34" s="1"/>
  <c r="M16" i="27" s="1"/>
  <c r="E13" i="34"/>
  <c r="G13" i="34" s="1"/>
  <c r="M15" i="27" s="1"/>
  <c r="E12" i="34"/>
  <c r="G12" i="34" s="1"/>
  <c r="M14" i="27" s="1"/>
  <c r="E11" i="34"/>
  <c r="G11" i="34" s="1"/>
  <c r="M13" i="27" s="1"/>
  <c r="E10" i="34"/>
  <c r="G10" i="34" s="1"/>
  <c r="M12" i="27" s="1"/>
  <c r="E9" i="34"/>
  <c r="G9" i="34" s="1"/>
  <c r="M11" i="27" s="1"/>
  <c r="E8" i="34"/>
  <c r="G8" i="34" s="1"/>
  <c r="M10" i="27" s="1"/>
  <c r="E7" i="34"/>
  <c r="G7" i="34" s="1"/>
  <c r="M9" i="27" s="1"/>
  <c r="E354" i="33" l="1"/>
  <c r="G354" i="33" s="1"/>
  <c r="E353" i="33"/>
  <c r="G353" i="33" s="1"/>
  <c r="E352" i="33"/>
  <c r="G352" i="33" s="1"/>
  <c r="E351" i="33"/>
  <c r="G351" i="33" s="1"/>
  <c r="L353" i="27" s="1"/>
  <c r="E350" i="33"/>
  <c r="G350" i="33" s="1"/>
  <c r="L352" i="27" s="1"/>
  <c r="E349" i="33"/>
  <c r="G349" i="33" s="1"/>
  <c r="L351" i="27" s="1"/>
  <c r="E348" i="33"/>
  <c r="G348" i="33" s="1"/>
  <c r="L350" i="27" s="1"/>
  <c r="E347" i="33"/>
  <c r="G347" i="33" s="1"/>
  <c r="L349" i="27" s="1"/>
  <c r="E346" i="33"/>
  <c r="G346" i="33" s="1"/>
  <c r="L348" i="27" s="1"/>
  <c r="E345" i="33"/>
  <c r="G345" i="33" s="1"/>
  <c r="L347" i="27" s="1"/>
  <c r="E344" i="33"/>
  <c r="G344" i="33" s="1"/>
  <c r="L346" i="27" s="1"/>
  <c r="E343" i="33"/>
  <c r="G343" i="33" s="1"/>
  <c r="L345" i="27" s="1"/>
  <c r="E342" i="33"/>
  <c r="G342" i="33" s="1"/>
  <c r="L344" i="27" s="1"/>
  <c r="E341" i="33"/>
  <c r="G341" i="33" s="1"/>
  <c r="L343" i="27" s="1"/>
  <c r="E340" i="33"/>
  <c r="G340" i="33" s="1"/>
  <c r="L342" i="27" s="1"/>
  <c r="E339" i="33"/>
  <c r="G339" i="33" s="1"/>
  <c r="L341" i="27" s="1"/>
  <c r="E338" i="33"/>
  <c r="G338" i="33" s="1"/>
  <c r="L340" i="27" s="1"/>
  <c r="E337" i="33"/>
  <c r="G337" i="33" s="1"/>
  <c r="L339" i="27" s="1"/>
  <c r="E336" i="33"/>
  <c r="G336" i="33" s="1"/>
  <c r="L338" i="27" s="1"/>
  <c r="E335" i="33"/>
  <c r="G335" i="33" s="1"/>
  <c r="L337" i="27" s="1"/>
  <c r="E334" i="33"/>
  <c r="G334" i="33" s="1"/>
  <c r="L336" i="27" s="1"/>
  <c r="E333" i="33"/>
  <c r="G333" i="33" s="1"/>
  <c r="L335" i="27" s="1"/>
  <c r="E332" i="33"/>
  <c r="G332" i="33" s="1"/>
  <c r="L334" i="27" s="1"/>
  <c r="E331" i="33"/>
  <c r="G331" i="33" s="1"/>
  <c r="L333" i="27" s="1"/>
  <c r="E330" i="33"/>
  <c r="G330" i="33" s="1"/>
  <c r="L332" i="27" s="1"/>
  <c r="E329" i="33"/>
  <c r="G329" i="33" s="1"/>
  <c r="L331" i="27" s="1"/>
  <c r="E328" i="33"/>
  <c r="G328" i="33" s="1"/>
  <c r="L330" i="27" s="1"/>
  <c r="E327" i="33"/>
  <c r="G327" i="33" s="1"/>
  <c r="L329" i="27" s="1"/>
  <c r="E326" i="33"/>
  <c r="G326" i="33" s="1"/>
  <c r="L328" i="27" s="1"/>
  <c r="E325" i="33"/>
  <c r="G325" i="33" s="1"/>
  <c r="L327" i="27" s="1"/>
  <c r="E324" i="33"/>
  <c r="G324" i="33" s="1"/>
  <c r="L326" i="27" s="1"/>
  <c r="E323" i="33"/>
  <c r="G323" i="33" s="1"/>
  <c r="L325" i="27" s="1"/>
  <c r="E322" i="33"/>
  <c r="G322" i="33" s="1"/>
  <c r="L324" i="27" s="1"/>
  <c r="E321" i="33"/>
  <c r="G321" i="33" s="1"/>
  <c r="L323" i="27" s="1"/>
  <c r="E320" i="33"/>
  <c r="G320" i="33" s="1"/>
  <c r="L322" i="27" s="1"/>
  <c r="E319" i="33"/>
  <c r="G319" i="33" s="1"/>
  <c r="L321" i="27" s="1"/>
  <c r="E318" i="33"/>
  <c r="G318" i="33" s="1"/>
  <c r="L320" i="27" s="1"/>
  <c r="E317" i="33"/>
  <c r="G317" i="33" s="1"/>
  <c r="L319" i="27" s="1"/>
  <c r="E316" i="33"/>
  <c r="G316" i="33" s="1"/>
  <c r="L318" i="27" s="1"/>
  <c r="E315" i="33"/>
  <c r="G315" i="33" s="1"/>
  <c r="L317" i="27" s="1"/>
  <c r="E314" i="33"/>
  <c r="G314" i="33" s="1"/>
  <c r="L316" i="27" s="1"/>
  <c r="E313" i="33"/>
  <c r="G313" i="33" s="1"/>
  <c r="L315" i="27" s="1"/>
  <c r="E312" i="33"/>
  <c r="G312" i="33" s="1"/>
  <c r="L314" i="27" s="1"/>
  <c r="E311" i="33"/>
  <c r="G311" i="33" s="1"/>
  <c r="L313" i="27" s="1"/>
  <c r="E310" i="33"/>
  <c r="G310" i="33" s="1"/>
  <c r="L312" i="27" s="1"/>
  <c r="E309" i="33"/>
  <c r="G309" i="33" s="1"/>
  <c r="L311" i="27" s="1"/>
  <c r="E308" i="33"/>
  <c r="G308" i="33" s="1"/>
  <c r="L310" i="27" s="1"/>
  <c r="E307" i="33"/>
  <c r="G307" i="33" s="1"/>
  <c r="L309" i="27" s="1"/>
  <c r="E306" i="33"/>
  <c r="G306" i="33" s="1"/>
  <c r="L308" i="27" s="1"/>
  <c r="E305" i="33"/>
  <c r="G305" i="33" s="1"/>
  <c r="L307" i="27" s="1"/>
  <c r="E304" i="33"/>
  <c r="G304" i="33" s="1"/>
  <c r="L306" i="27" s="1"/>
  <c r="E303" i="33"/>
  <c r="G303" i="33" s="1"/>
  <c r="L305" i="27" s="1"/>
  <c r="E302" i="33"/>
  <c r="G302" i="33" s="1"/>
  <c r="L304" i="27" s="1"/>
  <c r="E301" i="33"/>
  <c r="G301" i="33" s="1"/>
  <c r="L303" i="27" s="1"/>
  <c r="E300" i="33"/>
  <c r="G300" i="33" s="1"/>
  <c r="L302" i="27" s="1"/>
  <c r="E299" i="33"/>
  <c r="G299" i="33" s="1"/>
  <c r="L301" i="27" s="1"/>
  <c r="E298" i="33"/>
  <c r="G298" i="33" s="1"/>
  <c r="L300" i="27" s="1"/>
  <c r="E297" i="33"/>
  <c r="G297" i="33" s="1"/>
  <c r="L299" i="27" s="1"/>
  <c r="E296" i="33"/>
  <c r="G296" i="33" s="1"/>
  <c r="L298" i="27" s="1"/>
  <c r="E295" i="33"/>
  <c r="G295" i="33" s="1"/>
  <c r="L297" i="27" s="1"/>
  <c r="E294" i="33"/>
  <c r="G294" i="33" s="1"/>
  <c r="L296" i="27" s="1"/>
  <c r="E293" i="33"/>
  <c r="G293" i="33" s="1"/>
  <c r="L295" i="27" s="1"/>
  <c r="E292" i="33"/>
  <c r="G292" i="33" s="1"/>
  <c r="L294" i="27" s="1"/>
  <c r="E291" i="33"/>
  <c r="G291" i="33" s="1"/>
  <c r="L293" i="27" s="1"/>
  <c r="E290" i="33"/>
  <c r="G290" i="33" s="1"/>
  <c r="L292" i="27" s="1"/>
  <c r="E289" i="33"/>
  <c r="G289" i="33" s="1"/>
  <c r="L291" i="27" s="1"/>
  <c r="E288" i="33"/>
  <c r="G288" i="33" s="1"/>
  <c r="L290" i="27" s="1"/>
  <c r="E287" i="33"/>
  <c r="G287" i="33" s="1"/>
  <c r="L289" i="27" s="1"/>
  <c r="E286" i="33"/>
  <c r="G286" i="33" s="1"/>
  <c r="L288" i="27" s="1"/>
  <c r="E285" i="33"/>
  <c r="G285" i="33" s="1"/>
  <c r="L287" i="27" s="1"/>
  <c r="E284" i="33"/>
  <c r="G284" i="33" s="1"/>
  <c r="L286" i="27" s="1"/>
  <c r="E283" i="33"/>
  <c r="G283" i="33" s="1"/>
  <c r="L285" i="27" s="1"/>
  <c r="E282" i="33"/>
  <c r="G282" i="33" s="1"/>
  <c r="L284" i="27" s="1"/>
  <c r="E281" i="33"/>
  <c r="G281" i="33" s="1"/>
  <c r="L283" i="27" s="1"/>
  <c r="E280" i="33"/>
  <c r="G280" i="33" s="1"/>
  <c r="L282" i="27" s="1"/>
  <c r="E279" i="33"/>
  <c r="G279" i="33" s="1"/>
  <c r="L281" i="27" s="1"/>
  <c r="E278" i="33"/>
  <c r="G278" i="33" s="1"/>
  <c r="L280" i="27" s="1"/>
  <c r="E277" i="33"/>
  <c r="G277" i="33" s="1"/>
  <c r="L279" i="27" s="1"/>
  <c r="E276" i="33"/>
  <c r="G276" i="33" s="1"/>
  <c r="L278" i="27" s="1"/>
  <c r="E275" i="33"/>
  <c r="G275" i="33" s="1"/>
  <c r="L277" i="27" s="1"/>
  <c r="E274" i="33"/>
  <c r="G274" i="33" s="1"/>
  <c r="L276" i="27" s="1"/>
  <c r="E273" i="33"/>
  <c r="G273" i="33" s="1"/>
  <c r="L275" i="27" s="1"/>
  <c r="E272" i="33"/>
  <c r="G272" i="33" s="1"/>
  <c r="L274" i="27" s="1"/>
  <c r="E271" i="33"/>
  <c r="G271" i="33" s="1"/>
  <c r="L273" i="27" s="1"/>
  <c r="E270" i="33"/>
  <c r="G270" i="33" s="1"/>
  <c r="L272" i="27" s="1"/>
  <c r="E269" i="33"/>
  <c r="G269" i="33" s="1"/>
  <c r="L271" i="27" s="1"/>
  <c r="E268" i="33"/>
  <c r="G268" i="33" s="1"/>
  <c r="L270" i="27" s="1"/>
  <c r="E267" i="33"/>
  <c r="G267" i="33" s="1"/>
  <c r="L269" i="27" s="1"/>
  <c r="E266" i="33"/>
  <c r="G266" i="33" s="1"/>
  <c r="L268" i="27" s="1"/>
  <c r="E265" i="33"/>
  <c r="G265" i="33" s="1"/>
  <c r="L267" i="27" s="1"/>
  <c r="E264" i="33"/>
  <c r="G264" i="33" s="1"/>
  <c r="L266" i="27" s="1"/>
  <c r="E263" i="33"/>
  <c r="G263" i="33" s="1"/>
  <c r="L265" i="27" s="1"/>
  <c r="E262" i="33"/>
  <c r="G262" i="33" s="1"/>
  <c r="L264" i="27" s="1"/>
  <c r="E261" i="33"/>
  <c r="G261" i="33" s="1"/>
  <c r="L263" i="27" s="1"/>
  <c r="E260" i="33"/>
  <c r="G260" i="33" s="1"/>
  <c r="L262" i="27" s="1"/>
  <c r="E259" i="33"/>
  <c r="G259" i="33" s="1"/>
  <c r="L261" i="27" s="1"/>
  <c r="E258" i="33"/>
  <c r="G258" i="33" s="1"/>
  <c r="L260" i="27" s="1"/>
  <c r="E257" i="33"/>
  <c r="G257" i="33" s="1"/>
  <c r="L259" i="27" s="1"/>
  <c r="E256" i="33"/>
  <c r="G256" i="33" s="1"/>
  <c r="L258" i="27" s="1"/>
  <c r="E255" i="33"/>
  <c r="G255" i="33" s="1"/>
  <c r="L257" i="27" s="1"/>
  <c r="E254" i="33"/>
  <c r="G254" i="33" s="1"/>
  <c r="L256" i="27" s="1"/>
  <c r="E253" i="33"/>
  <c r="G253" i="33" s="1"/>
  <c r="L255" i="27" s="1"/>
  <c r="E252" i="33"/>
  <c r="G252" i="33" s="1"/>
  <c r="L254" i="27" s="1"/>
  <c r="E251" i="33"/>
  <c r="G251" i="33" s="1"/>
  <c r="L253" i="27" s="1"/>
  <c r="E250" i="33"/>
  <c r="G250" i="33" s="1"/>
  <c r="L252" i="27" s="1"/>
  <c r="E249" i="33"/>
  <c r="G249" i="33" s="1"/>
  <c r="L251" i="27" s="1"/>
  <c r="E248" i="33"/>
  <c r="G248" i="33" s="1"/>
  <c r="L250" i="27" s="1"/>
  <c r="E247" i="33"/>
  <c r="G247" i="33" s="1"/>
  <c r="L249" i="27" s="1"/>
  <c r="E246" i="33"/>
  <c r="G246" i="33" s="1"/>
  <c r="L248" i="27" s="1"/>
  <c r="E245" i="33"/>
  <c r="G245" i="33" s="1"/>
  <c r="L247" i="27" s="1"/>
  <c r="E244" i="33"/>
  <c r="G244" i="33" s="1"/>
  <c r="L246" i="27" s="1"/>
  <c r="E243" i="33"/>
  <c r="G243" i="33" s="1"/>
  <c r="L245" i="27" s="1"/>
  <c r="E242" i="33"/>
  <c r="G242" i="33" s="1"/>
  <c r="L244" i="27" s="1"/>
  <c r="E241" i="33"/>
  <c r="G241" i="33" s="1"/>
  <c r="L243" i="27" s="1"/>
  <c r="E240" i="33"/>
  <c r="G240" i="33" s="1"/>
  <c r="L242" i="27" s="1"/>
  <c r="E239" i="33"/>
  <c r="G239" i="33" s="1"/>
  <c r="L241" i="27" s="1"/>
  <c r="E238" i="33"/>
  <c r="G238" i="33" s="1"/>
  <c r="L240" i="27" s="1"/>
  <c r="E237" i="33"/>
  <c r="G237" i="33" s="1"/>
  <c r="L239" i="27" s="1"/>
  <c r="E236" i="33"/>
  <c r="G236" i="33" s="1"/>
  <c r="L238" i="27" s="1"/>
  <c r="E235" i="33"/>
  <c r="G235" i="33" s="1"/>
  <c r="L237" i="27" s="1"/>
  <c r="E234" i="33"/>
  <c r="G234" i="33" s="1"/>
  <c r="L236" i="27" s="1"/>
  <c r="E233" i="33"/>
  <c r="G233" i="33" s="1"/>
  <c r="L235" i="27" s="1"/>
  <c r="E232" i="33"/>
  <c r="G232" i="33" s="1"/>
  <c r="L234" i="27" s="1"/>
  <c r="E231" i="33"/>
  <c r="G231" i="33" s="1"/>
  <c r="L233" i="27" s="1"/>
  <c r="E230" i="33"/>
  <c r="G230" i="33" s="1"/>
  <c r="L232" i="27" s="1"/>
  <c r="E229" i="33"/>
  <c r="G229" i="33" s="1"/>
  <c r="L231" i="27" s="1"/>
  <c r="E228" i="33"/>
  <c r="G228" i="33" s="1"/>
  <c r="L230" i="27" s="1"/>
  <c r="E227" i="33"/>
  <c r="G227" i="33" s="1"/>
  <c r="L229" i="27" s="1"/>
  <c r="E226" i="33"/>
  <c r="G226" i="33" s="1"/>
  <c r="L228" i="27" s="1"/>
  <c r="E225" i="33"/>
  <c r="G225" i="33" s="1"/>
  <c r="L227" i="27" s="1"/>
  <c r="E224" i="33"/>
  <c r="G224" i="33" s="1"/>
  <c r="L226" i="27" s="1"/>
  <c r="E223" i="33"/>
  <c r="G223" i="33" s="1"/>
  <c r="L225" i="27" s="1"/>
  <c r="E222" i="33"/>
  <c r="G222" i="33" s="1"/>
  <c r="L224" i="27" s="1"/>
  <c r="E221" i="33"/>
  <c r="G221" i="33" s="1"/>
  <c r="L223" i="27" s="1"/>
  <c r="E220" i="33"/>
  <c r="G220" i="33" s="1"/>
  <c r="L222" i="27" s="1"/>
  <c r="E219" i="33"/>
  <c r="G219" i="33" s="1"/>
  <c r="L221" i="27" s="1"/>
  <c r="E218" i="33"/>
  <c r="G218" i="33" s="1"/>
  <c r="L220" i="27" s="1"/>
  <c r="E217" i="33"/>
  <c r="G217" i="33" s="1"/>
  <c r="L219" i="27" s="1"/>
  <c r="E216" i="33"/>
  <c r="G216" i="33" s="1"/>
  <c r="L218" i="27" s="1"/>
  <c r="E215" i="33"/>
  <c r="G215" i="33" s="1"/>
  <c r="L217" i="27" s="1"/>
  <c r="E214" i="33"/>
  <c r="G214" i="33" s="1"/>
  <c r="L216" i="27" s="1"/>
  <c r="E213" i="33"/>
  <c r="G213" i="33" s="1"/>
  <c r="L215" i="27" s="1"/>
  <c r="E212" i="33"/>
  <c r="G212" i="33" s="1"/>
  <c r="L214" i="27" s="1"/>
  <c r="E211" i="33"/>
  <c r="G211" i="33" s="1"/>
  <c r="L213" i="27" s="1"/>
  <c r="E210" i="33"/>
  <c r="G210" i="33" s="1"/>
  <c r="L212" i="27" s="1"/>
  <c r="E209" i="33"/>
  <c r="G209" i="33" s="1"/>
  <c r="L211" i="27" s="1"/>
  <c r="E208" i="33"/>
  <c r="G208" i="33" s="1"/>
  <c r="L210" i="27" s="1"/>
  <c r="E207" i="33"/>
  <c r="G207" i="33" s="1"/>
  <c r="L209" i="27" s="1"/>
  <c r="E206" i="33"/>
  <c r="G206" i="33" s="1"/>
  <c r="L208" i="27" s="1"/>
  <c r="E205" i="33"/>
  <c r="G205" i="33" s="1"/>
  <c r="L207" i="27" s="1"/>
  <c r="E204" i="33"/>
  <c r="G204" i="33" s="1"/>
  <c r="L206" i="27" s="1"/>
  <c r="E203" i="33"/>
  <c r="G203" i="33" s="1"/>
  <c r="L205" i="27" s="1"/>
  <c r="E202" i="33"/>
  <c r="G202" i="33" s="1"/>
  <c r="L204" i="27" s="1"/>
  <c r="E201" i="33"/>
  <c r="G201" i="33" s="1"/>
  <c r="L203" i="27" s="1"/>
  <c r="E200" i="33"/>
  <c r="G200" i="33" s="1"/>
  <c r="L202" i="27" s="1"/>
  <c r="E199" i="33"/>
  <c r="G199" i="33" s="1"/>
  <c r="L201" i="27" s="1"/>
  <c r="E198" i="33"/>
  <c r="G198" i="33" s="1"/>
  <c r="L200" i="27" s="1"/>
  <c r="E197" i="33"/>
  <c r="G197" i="33" s="1"/>
  <c r="L199" i="27" s="1"/>
  <c r="E196" i="33"/>
  <c r="G196" i="33" s="1"/>
  <c r="L198" i="27" s="1"/>
  <c r="E195" i="33"/>
  <c r="G195" i="33" s="1"/>
  <c r="L197" i="27" s="1"/>
  <c r="E194" i="33"/>
  <c r="G194" i="33" s="1"/>
  <c r="L196" i="27" s="1"/>
  <c r="E193" i="33"/>
  <c r="G193" i="33" s="1"/>
  <c r="L195" i="27" s="1"/>
  <c r="E192" i="33"/>
  <c r="G192" i="33" s="1"/>
  <c r="L194" i="27" s="1"/>
  <c r="E191" i="33"/>
  <c r="G191" i="33" s="1"/>
  <c r="L193" i="27" s="1"/>
  <c r="E190" i="33"/>
  <c r="G190" i="33" s="1"/>
  <c r="L192" i="27" s="1"/>
  <c r="E189" i="33"/>
  <c r="G189" i="33" s="1"/>
  <c r="L191" i="27" s="1"/>
  <c r="E188" i="33"/>
  <c r="G188" i="33" s="1"/>
  <c r="L190" i="27" s="1"/>
  <c r="E187" i="33"/>
  <c r="G187" i="33" s="1"/>
  <c r="L189" i="27" s="1"/>
  <c r="E186" i="33"/>
  <c r="G186" i="33" s="1"/>
  <c r="L188" i="27" s="1"/>
  <c r="E185" i="33"/>
  <c r="G185" i="33" s="1"/>
  <c r="L187" i="27" s="1"/>
  <c r="E184" i="33"/>
  <c r="G184" i="33" s="1"/>
  <c r="L186" i="27" s="1"/>
  <c r="E183" i="33"/>
  <c r="G183" i="33" s="1"/>
  <c r="L185" i="27" s="1"/>
  <c r="E182" i="33"/>
  <c r="G182" i="33" s="1"/>
  <c r="L184" i="27" s="1"/>
  <c r="E181" i="33"/>
  <c r="G181" i="33" s="1"/>
  <c r="L183" i="27" s="1"/>
  <c r="E180" i="33"/>
  <c r="G180" i="33" s="1"/>
  <c r="L182" i="27" s="1"/>
  <c r="E179" i="33"/>
  <c r="G179" i="33" s="1"/>
  <c r="L181" i="27" s="1"/>
  <c r="E178" i="33"/>
  <c r="G178" i="33" s="1"/>
  <c r="L180" i="27" s="1"/>
  <c r="B178" i="33"/>
  <c r="E177" i="33"/>
  <c r="G177" i="33" s="1"/>
  <c r="L179" i="27" s="1"/>
  <c r="E176" i="33"/>
  <c r="G176" i="33" s="1"/>
  <c r="L178" i="27" s="1"/>
  <c r="E175" i="33"/>
  <c r="G175" i="33" s="1"/>
  <c r="L177" i="27" s="1"/>
  <c r="E174" i="33"/>
  <c r="G174" i="33" s="1"/>
  <c r="L176" i="27" s="1"/>
  <c r="E173" i="33"/>
  <c r="G173" i="33" s="1"/>
  <c r="L175" i="27" s="1"/>
  <c r="E172" i="33"/>
  <c r="G172" i="33" s="1"/>
  <c r="L174" i="27" s="1"/>
  <c r="E171" i="33"/>
  <c r="G171" i="33" s="1"/>
  <c r="L173" i="27" s="1"/>
  <c r="E170" i="33"/>
  <c r="G170" i="33" s="1"/>
  <c r="L172" i="27" s="1"/>
  <c r="E169" i="33"/>
  <c r="G169" i="33" s="1"/>
  <c r="L171" i="27" s="1"/>
  <c r="E168" i="33"/>
  <c r="G168" i="33" s="1"/>
  <c r="L170" i="27" s="1"/>
  <c r="E167" i="33"/>
  <c r="G167" i="33" s="1"/>
  <c r="L169" i="27" s="1"/>
  <c r="E166" i="33"/>
  <c r="G166" i="33" s="1"/>
  <c r="L168" i="27" s="1"/>
  <c r="E165" i="33"/>
  <c r="G165" i="33" s="1"/>
  <c r="L167" i="27" s="1"/>
  <c r="E164" i="33"/>
  <c r="G164" i="33" s="1"/>
  <c r="L166" i="27" s="1"/>
  <c r="E163" i="33"/>
  <c r="G163" i="33" s="1"/>
  <c r="L165" i="27" s="1"/>
  <c r="E162" i="33"/>
  <c r="G162" i="33" s="1"/>
  <c r="L164" i="27" s="1"/>
  <c r="E161" i="33"/>
  <c r="G161" i="33" s="1"/>
  <c r="L163" i="27" s="1"/>
  <c r="E160" i="33"/>
  <c r="G160" i="33" s="1"/>
  <c r="L162" i="27" s="1"/>
  <c r="E159" i="33"/>
  <c r="G159" i="33" s="1"/>
  <c r="L161" i="27" s="1"/>
  <c r="E158" i="33"/>
  <c r="G158" i="33" s="1"/>
  <c r="L160" i="27" s="1"/>
  <c r="E157" i="33"/>
  <c r="G157" i="33" s="1"/>
  <c r="L159" i="27" s="1"/>
  <c r="E156" i="33"/>
  <c r="G156" i="33" s="1"/>
  <c r="L158" i="27" s="1"/>
  <c r="E155" i="33"/>
  <c r="G155" i="33" s="1"/>
  <c r="L157" i="27" s="1"/>
  <c r="E154" i="33"/>
  <c r="G154" i="33" s="1"/>
  <c r="L156" i="27" s="1"/>
  <c r="E153" i="33"/>
  <c r="G153" i="33" s="1"/>
  <c r="L155" i="27" s="1"/>
  <c r="E152" i="33"/>
  <c r="G152" i="33" s="1"/>
  <c r="L154" i="27" s="1"/>
  <c r="E151" i="33"/>
  <c r="G151" i="33" s="1"/>
  <c r="L153" i="27" s="1"/>
  <c r="E150" i="33"/>
  <c r="G150" i="33" s="1"/>
  <c r="L152" i="27" s="1"/>
  <c r="E149" i="33"/>
  <c r="G149" i="33" s="1"/>
  <c r="L151" i="27" s="1"/>
  <c r="E148" i="33"/>
  <c r="G148" i="33" s="1"/>
  <c r="L150" i="27" s="1"/>
  <c r="E147" i="33"/>
  <c r="G147" i="33" s="1"/>
  <c r="L149" i="27" s="1"/>
  <c r="E146" i="33"/>
  <c r="G146" i="33" s="1"/>
  <c r="L148" i="27" s="1"/>
  <c r="E145" i="33"/>
  <c r="G145" i="33" s="1"/>
  <c r="L147" i="27" s="1"/>
  <c r="E144" i="33"/>
  <c r="G144" i="33" s="1"/>
  <c r="L146" i="27" s="1"/>
  <c r="E143" i="33"/>
  <c r="G143" i="33" s="1"/>
  <c r="L145" i="27" s="1"/>
  <c r="E142" i="33"/>
  <c r="G142" i="33" s="1"/>
  <c r="L144" i="27" s="1"/>
  <c r="E141" i="33"/>
  <c r="G141" i="33" s="1"/>
  <c r="L143" i="27" s="1"/>
  <c r="E140" i="33"/>
  <c r="G140" i="33" s="1"/>
  <c r="L142" i="27" s="1"/>
  <c r="E139" i="33"/>
  <c r="G139" i="33" s="1"/>
  <c r="L141" i="27" s="1"/>
  <c r="E138" i="33"/>
  <c r="G138" i="33" s="1"/>
  <c r="L140" i="27" s="1"/>
  <c r="E137" i="33"/>
  <c r="G137" i="33" s="1"/>
  <c r="L139" i="27" s="1"/>
  <c r="E136" i="33"/>
  <c r="G136" i="33" s="1"/>
  <c r="L138" i="27" s="1"/>
  <c r="E135" i="33"/>
  <c r="G135" i="33" s="1"/>
  <c r="L137" i="27" s="1"/>
  <c r="E134" i="33"/>
  <c r="G134" i="33" s="1"/>
  <c r="L136" i="27" s="1"/>
  <c r="E133" i="33"/>
  <c r="G133" i="33" s="1"/>
  <c r="L135" i="27" s="1"/>
  <c r="E132" i="33"/>
  <c r="G132" i="33" s="1"/>
  <c r="L134" i="27" s="1"/>
  <c r="E131" i="33"/>
  <c r="G131" i="33" s="1"/>
  <c r="L133" i="27" s="1"/>
  <c r="E130" i="33"/>
  <c r="G130" i="33" s="1"/>
  <c r="L132" i="27" s="1"/>
  <c r="E129" i="33"/>
  <c r="G129" i="33" s="1"/>
  <c r="L131" i="27" s="1"/>
  <c r="E128" i="33"/>
  <c r="G128" i="33" s="1"/>
  <c r="L130" i="27" s="1"/>
  <c r="E127" i="33"/>
  <c r="G127" i="33" s="1"/>
  <c r="L129" i="27" s="1"/>
  <c r="E126" i="33"/>
  <c r="G126" i="33" s="1"/>
  <c r="L128" i="27" s="1"/>
  <c r="E125" i="33"/>
  <c r="G125" i="33" s="1"/>
  <c r="L127" i="27" s="1"/>
  <c r="E124" i="33"/>
  <c r="G124" i="33" s="1"/>
  <c r="L126" i="27" s="1"/>
  <c r="E123" i="33"/>
  <c r="G123" i="33" s="1"/>
  <c r="L125" i="27" s="1"/>
  <c r="E122" i="33"/>
  <c r="G122" i="33" s="1"/>
  <c r="L124" i="27" s="1"/>
  <c r="E121" i="33"/>
  <c r="G121" i="33" s="1"/>
  <c r="L123" i="27" s="1"/>
  <c r="E120" i="33"/>
  <c r="G120" i="33" s="1"/>
  <c r="L122" i="27" s="1"/>
  <c r="E119" i="33"/>
  <c r="G119" i="33" s="1"/>
  <c r="L121" i="27" s="1"/>
  <c r="E118" i="33"/>
  <c r="G118" i="33" s="1"/>
  <c r="L120" i="27" s="1"/>
  <c r="E117" i="33"/>
  <c r="G117" i="33" s="1"/>
  <c r="L119" i="27" s="1"/>
  <c r="E116" i="33"/>
  <c r="G116" i="33" s="1"/>
  <c r="L118" i="27" s="1"/>
  <c r="E115" i="33"/>
  <c r="G115" i="33" s="1"/>
  <c r="L117" i="27" s="1"/>
  <c r="E114" i="33"/>
  <c r="G114" i="33" s="1"/>
  <c r="L116" i="27" s="1"/>
  <c r="E113" i="33"/>
  <c r="G113" i="33" s="1"/>
  <c r="L115" i="27" s="1"/>
  <c r="E112" i="33"/>
  <c r="G112" i="33" s="1"/>
  <c r="L114" i="27" s="1"/>
  <c r="E111" i="33"/>
  <c r="G111" i="33" s="1"/>
  <c r="L113" i="27" s="1"/>
  <c r="E110" i="33"/>
  <c r="G110" i="33" s="1"/>
  <c r="L112" i="27" s="1"/>
  <c r="E109" i="33"/>
  <c r="G109" i="33" s="1"/>
  <c r="L111" i="27" s="1"/>
  <c r="E108" i="33"/>
  <c r="G108" i="33" s="1"/>
  <c r="L110" i="27" s="1"/>
  <c r="E107" i="33"/>
  <c r="G107" i="33" s="1"/>
  <c r="L109" i="27" s="1"/>
  <c r="E106" i="33"/>
  <c r="G106" i="33" s="1"/>
  <c r="L108" i="27" s="1"/>
  <c r="E105" i="33"/>
  <c r="G105" i="33" s="1"/>
  <c r="L107" i="27" s="1"/>
  <c r="E104" i="33"/>
  <c r="G104" i="33" s="1"/>
  <c r="L106" i="27" s="1"/>
  <c r="E103" i="33"/>
  <c r="G103" i="33" s="1"/>
  <c r="L105" i="27" s="1"/>
  <c r="E102" i="33"/>
  <c r="G102" i="33" s="1"/>
  <c r="L104" i="27" s="1"/>
  <c r="E101" i="33"/>
  <c r="G101" i="33" s="1"/>
  <c r="L103" i="27" s="1"/>
  <c r="E100" i="33"/>
  <c r="G100" i="33" s="1"/>
  <c r="L102" i="27" s="1"/>
  <c r="E99" i="33"/>
  <c r="G99" i="33" s="1"/>
  <c r="L101" i="27" s="1"/>
  <c r="E98" i="33"/>
  <c r="G98" i="33" s="1"/>
  <c r="L100" i="27" s="1"/>
  <c r="E97" i="33"/>
  <c r="G97" i="33" s="1"/>
  <c r="L99" i="27" s="1"/>
  <c r="E96" i="33"/>
  <c r="G96" i="33" s="1"/>
  <c r="L98" i="27" s="1"/>
  <c r="E95" i="33"/>
  <c r="G95" i="33" s="1"/>
  <c r="L97" i="27" s="1"/>
  <c r="E94" i="33"/>
  <c r="G94" i="33" s="1"/>
  <c r="L96" i="27" s="1"/>
  <c r="E93" i="33"/>
  <c r="G93" i="33" s="1"/>
  <c r="L95" i="27" s="1"/>
  <c r="E92" i="33"/>
  <c r="G92" i="33" s="1"/>
  <c r="L94" i="27" s="1"/>
  <c r="E91" i="33"/>
  <c r="G91" i="33" s="1"/>
  <c r="L93" i="27" s="1"/>
  <c r="E90" i="33"/>
  <c r="G90" i="33" s="1"/>
  <c r="L92" i="27" s="1"/>
  <c r="E89" i="33"/>
  <c r="G89" i="33" s="1"/>
  <c r="L91" i="27" s="1"/>
  <c r="E88" i="33"/>
  <c r="G88" i="33" s="1"/>
  <c r="L90" i="27" s="1"/>
  <c r="E87" i="33"/>
  <c r="G87" i="33" s="1"/>
  <c r="L89" i="27" s="1"/>
  <c r="E86" i="33"/>
  <c r="G86" i="33" s="1"/>
  <c r="L88" i="27" s="1"/>
  <c r="E85" i="33"/>
  <c r="G85" i="33" s="1"/>
  <c r="L87" i="27" s="1"/>
  <c r="E84" i="33"/>
  <c r="G84" i="33" s="1"/>
  <c r="L86" i="27" s="1"/>
  <c r="E83" i="33"/>
  <c r="G83" i="33" s="1"/>
  <c r="L85" i="27" s="1"/>
  <c r="E82" i="33"/>
  <c r="G82" i="33" s="1"/>
  <c r="L84" i="27" s="1"/>
  <c r="E81" i="33"/>
  <c r="G81" i="33" s="1"/>
  <c r="L83" i="27" s="1"/>
  <c r="E80" i="33"/>
  <c r="G80" i="33" s="1"/>
  <c r="L82" i="27" s="1"/>
  <c r="E79" i="33"/>
  <c r="G79" i="33" s="1"/>
  <c r="L81" i="27" s="1"/>
  <c r="E78" i="33"/>
  <c r="G78" i="33" s="1"/>
  <c r="L80" i="27" s="1"/>
  <c r="E77" i="33"/>
  <c r="G77" i="33" s="1"/>
  <c r="L79" i="27" s="1"/>
  <c r="E76" i="33"/>
  <c r="G76" i="33" s="1"/>
  <c r="L78" i="27" s="1"/>
  <c r="E75" i="33"/>
  <c r="G75" i="33" s="1"/>
  <c r="L77" i="27" s="1"/>
  <c r="E74" i="33"/>
  <c r="G74" i="33" s="1"/>
  <c r="L76" i="27" s="1"/>
  <c r="E73" i="33"/>
  <c r="G73" i="33" s="1"/>
  <c r="L75" i="27" s="1"/>
  <c r="E72" i="33"/>
  <c r="G72" i="33" s="1"/>
  <c r="L74" i="27" s="1"/>
  <c r="E71" i="33"/>
  <c r="G71" i="33" s="1"/>
  <c r="L73" i="27" s="1"/>
  <c r="E70" i="33"/>
  <c r="G70" i="33" s="1"/>
  <c r="L72" i="27" s="1"/>
  <c r="E69" i="33"/>
  <c r="G69" i="33" s="1"/>
  <c r="L71" i="27" s="1"/>
  <c r="E68" i="33"/>
  <c r="G68" i="33" s="1"/>
  <c r="L70" i="27" s="1"/>
  <c r="E67" i="33"/>
  <c r="G67" i="33" s="1"/>
  <c r="L69" i="27" s="1"/>
  <c r="E66" i="33"/>
  <c r="G66" i="33" s="1"/>
  <c r="L68" i="27" s="1"/>
  <c r="E65" i="33"/>
  <c r="G65" i="33" s="1"/>
  <c r="L67" i="27" s="1"/>
  <c r="E64" i="33"/>
  <c r="G64" i="33" s="1"/>
  <c r="L66" i="27" s="1"/>
  <c r="E63" i="33"/>
  <c r="G63" i="33" s="1"/>
  <c r="L65" i="27" s="1"/>
  <c r="E62" i="33"/>
  <c r="G62" i="33" s="1"/>
  <c r="L64" i="27" s="1"/>
  <c r="E61" i="33"/>
  <c r="G61" i="33" s="1"/>
  <c r="L63" i="27" s="1"/>
  <c r="E60" i="33"/>
  <c r="G60" i="33" s="1"/>
  <c r="L62" i="27" s="1"/>
  <c r="E59" i="33"/>
  <c r="G59" i="33" s="1"/>
  <c r="L61" i="27" s="1"/>
  <c r="E58" i="33"/>
  <c r="G58" i="33" s="1"/>
  <c r="L60" i="27" s="1"/>
  <c r="E57" i="33"/>
  <c r="G57" i="33" s="1"/>
  <c r="L59" i="27" s="1"/>
  <c r="E56" i="33"/>
  <c r="G56" i="33" s="1"/>
  <c r="L58" i="27" s="1"/>
  <c r="E55" i="33"/>
  <c r="G55" i="33" s="1"/>
  <c r="L57" i="27" s="1"/>
  <c r="E54" i="33"/>
  <c r="G54" i="33" s="1"/>
  <c r="L56" i="27" s="1"/>
  <c r="E53" i="33"/>
  <c r="G53" i="33" s="1"/>
  <c r="L55" i="27" s="1"/>
  <c r="E52" i="33"/>
  <c r="G52" i="33" s="1"/>
  <c r="L54" i="27" s="1"/>
  <c r="E51" i="33"/>
  <c r="G51" i="33" s="1"/>
  <c r="L53" i="27" s="1"/>
  <c r="E50" i="33"/>
  <c r="G50" i="33" s="1"/>
  <c r="L52" i="27" s="1"/>
  <c r="E49" i="33"/>
  <c r="G49" i="33" s="1"/>
  <c r="L51" i="27" s="1"/>
  <c r="E48" i="33"/>
  <c r="G48" i="33" s="1"/>
  <c r="L50" i="27" s="1"/>
  <c r="E47" i="33"/>
  <c r="G47" i="33" s="1"/>
  <c r="L49" i="27" s="1"/>
  <c r="E46" i="33"/>
  <c r="G46" i="33" s="1"/>
  <c r="L48" i="27" s="1"/>
  <c r="E45" i="33"/>
  <c r="G45" i="33" s="1"/>
  <c r="L47" i="27" s="1"/>
  <c r="E44" i="33"/>
  <c r="G44" i="33" s="1"/>
  <c r="L46" i="27" s="1"/>
  <c r="E43" i="33"/>
  <c r="G43" i="33" s="1"/>
  <c r="L45" i="27" s="1"/>
  <c r="E42" i="33"/>
  <c r="G42" i="33" s="1"/>
  <c r="L44" i="27" s="1"/>
  <c r="E41" i="33"/>
  <c r="G41" i="33" s="1"/>
  <c r="L43" i="27" s="1"/>
  <c r="E40" i="33"/>
  <c r="G40" i="33" s="1"/>
  <c r="L42" i="27" s="1"/>
  <c r="E39" i="33"/>
  <c r="G39" i="33" s="1"/>
  <c r="L41" i="27" s="1"/>
  <c r="E38" i="33"/>
  <c r="G38" i="33" s="1"/>
  <c r="L40" i="27" s="1"/>
  <c r="E37" i="33"/>
  <c r="G37" i="33" s="1"/>
  <c r="L39" i="27" s="1"/>
  <c r="E36" i="33"/>
  <c r="G36" i="33" s="1"/>
  <c r="L38" i="27" s="1"/>
  <c r="E35" i="33"/>
  <c r="G35" i="33" s="1"/>
  <c r="L37" i="27" s="1"/>
  <c r="E34" i="33"/>
  <c r="G34" i="33" s="1"/>
  <c r="L36" i="27" s="1"/>
  <c r="E33" i="33"/>
  <c r="G33" i="33" s="1"/>
  <c r="L35" i="27" s="1"/>
  <c r="E32" i="33"/>
  <c r="G32" i="33" s="1"/>
  <c r="L34" i="27" s="1"/>
  <c r="E31" i="33"/>
  <c r="G31" i="33" s="1"/>
  <c r="L33" i="27" s="1"/>
  <c r="E30" i="33"/>
  <c r="G30" i="33" s="1"/>
  <c r="L32" i="27" s="1"/>
  <c r="E29" i="33"/>
  <c r="G29" i="33" s="1"/>
  <c r="L31" i="27" s="1"/>
  <c r="E28" i="33"/>
  <c r="G28" i="33" s="1"/>
  <c r="L30" i="27" s="1"/>
  <c r="E27" i="33"/>
  <c r="G27" i="33" s="1"/>
  <c r="L29" i="27" s="1"/>
  <c r="E26" i="33"/>
  <c r="G26" i="33" s="1"/>
  <c r="L28" i="27" s="1"/>
  <c r="E25" i="33"/>
  <c r="G25" i="33" s="1"/>
  <c r="L27" i="27" s="1"/>
  <c r="E24" i="33"/>
  <c r="G24" i="33" s="1"/>
  <c r="L26" i="27" s="1"/>
  <c r="E23" i="33"/>
  <c r="G23" i="33" s="1"/>
  <c r="L25" i="27" s="1"/>
  <c r="E22" i="33"/>
  <c r="G22" i="33" s="1"/>
  <c r="L24" i="27" s="1"/>
  <c r="E21" i="33"/>
  <c r="G21" i="33" s="1"/>
  <c r="L23" i="27" s="1"/>
  <c r="E20" i="33"/>
  <c r="G20" i="33" s="1"/>
  <c r="L22" i="27" s="1"/>
  <c r="E19" i="33"/>
  <c r="G19" i="33" s="1"/>
  <c r="L21" i="27" s="1"/>
  <c r="E18" i="33"/>
  <c r="G18" i="33" s="1"/>
  <c r="L20" i="27" s="1"/>
  <c r="E17" i="33"/>
  <c r="G17" i="33" s="1"/>
  <c r="L19" i="27" s="1"/>
  <c r="E16" i="33"/>
  <c r="G16" i="33" s="1"/>
  <c r="L18" i="27" s="1"/>
  <c r="E15" i="33"/>
  <c r="G15" i="33" s="1"/>
  <c r="L17" i="27" s="1"/>
  <c r="E14" i="33"/>
  <c r="G14" i="33" s="1"/>
  <c r="L16" i="27" s="1"/>
  <c r="E13" i="33"/>
  <c r="G13" i="33" s="1"/>
  <c r="L15" i="27" s="1"/>
  <c r="E12" i="33"/>
  <c r="G12" i="33" s="1"/>
  <c r="L14" i="27" s="1"/>
  <c r="E11" i="33"/>
  <c r="G11" i="33" s="1"/>
  <c r="L13" i="27" s="1"/>
  <c r="E10" i="33"/>
  <c r="G10" i="33" s="1"/>
  <c r="L12" i="27" s="1"/>
  <c r="E9" i="33"/>
  <c r="G9" i="33" s="1"/>
  <c r="L11" i="27" s="1"/>
  <c r="E8" i="33"/>
  <c r="G8" i="33" s="1"/>
  <c r="L10" i="27" s="1"/>
  <c r="E7" i="33"/>
  <c r="G7" i="33" s="1"/>
  <c r="L9" i="27" s="1"/>
  <c r="E354" i="32"/>
  <c r="G354" i="32" s="1"/>
  <c r="E353" i="32"/>
  <c r="G353" i="32" s="1"/>
  <c r="E352" i="32"/>
  <c r="G352" i="32" s="1"/>
  <c r="E351" i="32"/>
  <c r="G351" i="32" s="1"/>
  <c r="K353" i="27" s="1"/>
  <c r="E350" i="32"/>
  <c r="G350" i="32" s="1"/>
  <c r="K352" i="27" s="1"/>
  <c r="E349" i="32"/>
  <c r="G349" i="32" s="1"/>
  <c r="K351" i="27" s="1"/>
  <c r="E348" i="32"/>
  <c r="G348" i="32" s="1"/>
  <c r="K350" i="27" s="1"/>
  <c r="E347" i="32"/>
  <c r="G347" i="32" s="1"/>
  <c r="K349" i="27" s="1"/>
  <c r="E346" i="32"/>
  <c r="G346" i="32" s="1"/>
  <c r="K348" i="27" s="1"/>
  <c r="E345" i="32"/>
  <c r="G345" i="32" s="1"/>
  <c r="K347" i="27" s="1"/>
  <c r="E344" i="32"/>
  <c r="G344" i="32" s="1"/>
  <c r="K346" i="27" s="1"/>
  <c r="E343" i="32"/>
  <c r="G343" i="32" s="1"/>
  <c r="K345" i="27" s="1"/>
  <c r="E342" i="32"/>
  <c r="G342" i="32" s="1"/>
  <c r="K344" i="27" s="1"/>
  <c r="E341" i="32"/>
  <c r="G341" i="32" s="1"/>
  <c r="K343" i="27" s="1"/>
  <c r="E340" i="32"/>
  <c r="G340" i="32" s="1"/>
  <c r="K342" i="27" s="1"/>
  <c r="E339" i="32"/>
  <c r="G339" i="32" s="1"/>
  <c r="K341" i="27" s="1"/>
  <c r="E338" i="32"/>
  <c r="G338" i="32" s="1"/>
  <c r="K340" i="27" s="1"/>
  <c r="E337" i="32"/>
  <c r="G337" i="32" s="1"/>
  <c r="K339" i="27" s="1"/>
  <c r="E336" i="32"/>
  <c r="G336" i="32" s="1"/>
  <c r="K338" i="27" s="1"/>
  <c r="E335" i="32"/>
  <c r="G335" i="32" s="1"/>
  <c r="K337" i="27" s="1"/>
  <c r="E334" i="32"/>
  <c r="G334" i="32" s="1"/>
  <c r="K336" i="27" s="1"/>
  <c r="E333" i="32"/>
  <c r="G333" i="32" s="1"/>
  <c r="K335" i="27" s="1"/>
  <c r="E332" i="32"/>
  <c r="G332" i="32" s="1"/>
  <c r="K334" i="27" s="1"/>
  <c r="E331" i="32"/>
  <c r="G331" i="32" s="1"/>
  <c r="K333" i="27" s="1"/>
  <c r="E330" i="32"/>
  <c r="G330" i="32" s="1"/>
  <c r="K332" i="27" s="1"/>
  <c r="E329" i="32"/>
  <c r="G329" i="32" s="1"/>
  <c r="K331" i="27" s="1"/>
  <c r="E328" i="32"/>
  <c r="G328" i="32" s="1"/>
  <c r="K330" i="27" s="1"/>
  <c r="E327" i="32"/>
  <c r="G327" i="32" s="1"/>
  <c r="K329" i="27" s="1"/>
  <c r="E326" i="32"/>
  <c r="G326" i="32" s="1"/>
  <c r="K328" i="27" s="1"/>
  <c r="E325" i="32"/>
  <c r="G325" i="32" s="1"/>
  <c r="K327" i="27" s="1"/>
  <c r="E324" i="32"/>
  <c r="G324" i="32" s="1"/>
  <c r="K326" i="27" s="1"/>
  <c r="E323" i="32"/>
  <c r="G323" i="32" s="1"/>
  <c r="K325" i="27" s="1"/>
  <c r="E322" i="32"/>
  <c r="G322" i="32" s="1"/>
  <c r="K324" i="27" s="1"/>
  <c r="E321" i="32"/>
  <c r="G321" i="32" s="1"/>
  <c r="K323" i="27" s="1"/>
  <c r="E320" i="32"/>
  <c r="G320" i="32" s="1"/>
  <c r="K322" i="27" s="1"/>
  <c r="E319" i="32"/>
  <c r="G319" i="32" s="1"/>
  <c r="K321" i="27" s="1"/>
  <c r="E318" i="32"/>
  <c r="G318" i="32" s="1"/>
  <c r="K320" i="27" s="1"/>
  <c r="E317" i="32"/>
  <c r="G317" i="32" s="1"/>
  <c r="K319" i="27" s="1"/>
  <c r="E316" i="32"/>
  <c r="G316" i="32" s="1"/>
  <c r="K318" i="27" s="1"/>
  <c r="E315" i="32"/>
  <c r="G315" i="32" s="1"/>
  <c r="K317" i="27" s="1"/>
  <c r="E314" i="32"/>
  <c r="G314" i="32" s="1"/>
  <c r="K316" i="27" s="1"/>
  <c r="E313" i="32"/>
  <c r="G313" i="32" s="1"/>
  <c r="K315" i="27" s="1"/>
  <c r="E312" i="32"/>
  <c r="G312" i="32" s="1"/>
  <c r="K314" i="27" s="1"/>
  <c r="E311" i="32"/>
  <c r="G311" i="32" s="1"/>
  <c r="K313" i="27" s="1"/>
  <c r="E310" i="32"/>
  <c r="G310" i="32" s="1"/>
  <c r="K312" i="27" s="1"/>
  <c r="E309" i="32"/>
  <c r="G309" i="32" s="1"/>
  <c r="K311" i="27" s="1"/>
  <c r="E308" i="32"/>
  <c r="G308" i="32" s="1"/>
  <c r="K310" i="27" s="1"/>
  <c r="E307" i="32"/>
  <c r="G307" i="32" s="1"/>
  <c r="K309" i="27" s="1"/>
  <c r="E306" i="32"/>
  <c r="G306" i="32" s="1"/>
  <c r="K308" i="27" s="1"/>
  <c r="E305" i="32"/>
  <c r="G305" i="32" s="1"/>
  <c r="K307" i="27" s="1"/>
  <c r="E304" i="32"/>
  <c r="G304" i="32" s="1"/>
  <c r="K306" i="27" s="1"/>
  <c r="E303" i="32"/>
  <c r="G303" i="32" s="1"/>
  <c r="K305" i="27" s="1"/>
  <c r="E302" i="32"/>
  <c r="G302" i="32" s="1"/>
  <c r="K304" i="27" s="1"/>
  <c r="E301" i="32"/>
  <c r="G301" i="32" s="1"/>
  <c r="K303" i="27" s="1"/>
  <c r="E300" i="32"/>
  <c r="G300" i="32" s="1"/>
  <c r="K302" i="27" s="1"/>
  <c r="E299" i="32"/>
  <c r="G299" i="32" s="1"/>
  <c r="K301" i="27" s="1"/>
  <c r="E298" i="32"/>
  <c r="G298" i="32" s="1"/>
  <c r="K300" i="27" s="1"/>
  <c r="E297" i="32"/>
  <c r="G297" i="32" s="1"/>
  <c r="K299" i="27" s="1"/>
  <c r="E296" i="32"/>
  <c r="G296" i="32" s="1"/>
  <c r="K298" i="27" s="1"/>
  <c r="E295" i="32"/>
  <c r="G295" i="32" s="1"/>
  <c r="K297" i="27" s="1"/>
  <c r="E294" i="32"/>
  <c r="G294" i="32" s="1"/>
  <c r="K296" i="27" s="1"/>
  <c r="E293" i="32"/>
  <c r="G293" i="32" s="1"/>
  <c r="K295" i="27" s="1"/>
  <c r="E292" i="32"/>
  <c r="G292" i="32" s="1"/>
  <c r="K294" i="27" s="1"/>
  <c r="E291" i="32"/>
  <c r="G291" i="32" s="1"/>
  <c r="K293" i="27" s="1"/>
  <c r="E290" i="32"/>
  <c r="G290" i="32" s="1"/>
  <c r="K292" i="27" s="1"/>
  <c r="E289" i="32"/>
  <c r="G289" i="32" s="1"/>
  <c r="K291" i="27" s="1"/>
  <c r="E288" i="32"/>
  <c r="G288" i="32" s="1"/>
  <c r="K290" i="27" s="1"/>
  <c r="E287" i="32"/>
  <c r="G287" i="32" s="1"/>
  <c r="K289" i="27" s="1"/>
  <c r="E286" i="32"/>
  <c r="G286" i="32" s="1"/>
  <c r="K288" i="27" s="1"/>
  <c r="E285" i="32"/>
  <c r="G285" i="32" s="1"/>
  <c r="K287" i="27" s="1"/>
  <c r="E284" i="32"/>
  <c r="G284" i="32" s="1"/>
  <c r="K286" i="27" s="1"/>
  <c r="E283" i="32"/>
  <c r="G283" i="32" s="1"/>
  <c r="K285" i="27" s="1"/>
  <c r="E282" i="32"/>
  <c r="G282" i="32" s="1"/>
  <c r="K284" i="27" s="1"/>
  <c r="E281" i="32"/>
  <c r="G281" i="32" s="1"/>
  <c r="K283" i="27" s="1"/>
  <c r="E280" i="32"/>
  <c r="G280" i="32" s="1"/>
  <c r="K282" i="27" s="1"/>
  <c r="E279" i="32"/>
  <c r="G279" i="32" s="1"/>
  <c r="K281" i="27" s="1"/>
  <c r="E278" i="32"/>
  <c r="G278" i="32" s="1"/>
  <c r="K280" i="27" s="1"/>
  <c r="E277" i="32"/>
  <c r="G277" i="32" s="1"/>
  <c r="K279" i="27" s="1"/>
  <c r="E276" i="32"/>
  <c r="G276" i="32" s="1"/>
  <c r="K278" i="27" s="1"/>
  <c r="E275" i="32"/>
  <c r="G275" i="32" s="1"/>
  <c r="K277" i="27" s="1"/>
  <c r="E274" i="32"/>
  <c r="G274" i="32" s="1"/>
  <c r="K276" i="27" s="1"/>
  <c r="E273" i="32"/>
  <c r="G273" i="32" s="1"/>
  <c r="K275" i="27" s="1"/>
  <c r="E272" i="32"/>
  <c r="G272" i="32" s="1"/>
  <c r="K274" i="27" s="1"/>
  <c r="E271" i="32"/>
  <c r="G271" i="32" s="1"/>
  <c r="K273" i="27" s="1"/>
  <c r="E270" i="32"/>
  <c r="G270" i="32" s="1"/>
  <c r="K272" i="27" s="1"/>
  <c r="E269" i="32"/>
  <c r="G269" i="32" s="1"/>
  <c r="K271" i="27" s="1"/>
  <c r="E268" i="32"/>
  <c r="G268" i="32" s="1"/>
  <c r="K270" i="27" s="1"/>
  <c r="E267" i="32"/>
  <c r="G267" i="32" s="1"/>
  <c r="K269" i="27" s="1"/>
  <c r="E266" i="32"/>
  <c r="G266" i="32" s="1"/>
  <c r="K268" i="27" s="1"/>
  <c r="E265" i="32"/>
  <c r="G265" i="32" s="1"/>
  <c r="K267" i="27" s="1"/>
  <c r="E264" i="32"/>
  <c r="G264" i="32" s="1"/>
  <c r="K266" i="27" s="1"/>
  <c r="E263" i="32"/>
  <c r="G263" i="32" s="1"/>
  <c r="K265" i="27" s="1"/>
  <c r="E262" i="32"/>
  <c r="G262" i="32" s="1"/>
  <c r="K264" i="27" s="1"/>
  <c r="E261" i="32"/>
  <c r="G261" i="32" s="1"/>
  <c r="K263" i="27" s="1"/>
  <c r="E260" i="32"/>
  <c r="G260" i="32" s="1"/>
  <c r="K262" i="27" s="1"/>
  <c r="E259" i="32"/>
  <c r="G259" i="32" s="1"/>
  <c r="K261" i="27" s="1"/>
  <c r="E258" i="32"/>
  <c r="G258" i="32" s="1"/>
  <c r="K260" i="27" s="1"/>
  <c r="E257" i="32"/>
  <c r="G257" i="32" s="1"/>
  <c r="K259" i="27" s="1"/>
  <c r="E256" i="32"/>
  <c r="G256" i="32" s="1"/>
  <c r="K258" i="27" s="1"/>
  <c r="E255" i="32"/>
  <c r="G255" i="32" s="1"/>
  <c r="K257" i="27" s="1"/>
  <c r="E254" i="32"/>
  <c r="G254" i="32" s="1"/>
  <c r="K256" i="27" s="1"/>
  <c r="E253" i="32"/>
  <c r="G253" i="32" s="1"/>
  <c r="K255" i="27" s="1"/>
  <c r="E252" i="32"/>
  <c r="G252" i="32" s="1"/>
  <c r="K254" i="27" s="1"/>
  <c r="E251" i="32"/>
  <c r="G251" i="32" s="1"/>
  <c r="K253" i="27" s="1"/>
  <c r="E250" i="32"/>
  <c r="G250" i="32" s="1"/>
  <c r="K252" i="27" s="1"/>
  <c r="E249" i="32"/>
  <c r="G249" i="32" s="1"/>
  <c r="K251" i="27" s="1"/>
  <c r="E248" i="32"/>
  <c r="G248" i="32" s="1"/>
  <c r="K250" i="27" s="1"/>
  <c r="E247" i="32"/>
  <c r="G247" i="32" s="1"/>
  <c r="K249" i="27" s="1"/>
  <c r="E246" i="32"/>
  <c r="G246" i="32" s="1"/>
  <c r="K248" i="27" s="1"/>
  <c r="E245" i="32"/>
  <c r="G245" i="32" s="1"/>
  <c r="K247" i="27" s="1"/>
  <c r="E244" i="32"/>
  <c r="G244" i="32" s="1"/>
  <c r="K246" i="27" s="1"/>
  <c r="E243" i="32"/>
  <c r="G243" i="32" s="1"/>
  <c r="K245" i="27" s="1"/>
  <c r="E242" i="32"/>
  <c r="G242" i="32" s="1"/>
  <c r="K244" i="27" s="1"/>
  <c r="E241" i="32"/>
  <c r="G241" i="32" s="1"/>
  <c r="K243" i="27" s="1"/>
  <c r="E240" i="32"/>
  <c r="G240" i="32" s="1"/>
  <c r="K242" i="27" s="1"/>
  <c r="E239" i="32"/>
  <c r="G239" i="32" s="1"/>
  <c r="K241" i="27" s="1"/>
  <c r="E238" i="32"/>
  <c r="G238" i="32" s="1"/>
  <c r="K240" i="27" s="1"/>
  <c r="E237" i="32"/>
  <c r="G237" i="32" s="1"/>
  <c r="K239" i="27" s="1"/>
  <c r="E236" i="32"/>
  <c r="G236" i="32" s="1"/>
  <c r="K238" i="27" s="1"/>
  <c r="E235" i="32"/>
  <c r="G235" i="32" s="1"/>
  <c r="K237" i="27" s="1"/>
  <c r="E234" i="32"/>
  <c r="G234" i="32" s="1"/>
  <c r="K236" i="27" s="1"/>
  <c r="E233" i="32"/>
  <c r="G233" i="32" s="1"/>
  <c r="K235" i="27" s="1"/>
  <c r="E232" i="32"/>
  <c r="G232" i="32" s="1"/>
  <c r="K234" i="27" s="1"/>
  <c r="E231" i="32"/>
  <c r="G231" i="32" s="1"/>
  <c r="K233" i="27" s="1"/>
  <c r="E230" i="32"/>
  <c r="G230" i="32" s="1"/>
  <c r="K232" i="27" s="1"/>
  <c r="E229" i="32"/>
  <c r="G229" i="32" s="1"/>
  <c r="K231" i="27" s="1"/>
  <c r="E228" i="32"/>
  <c r="G228" i="32" s="1"/>
  <c r="K230" i="27" s="1"/>
  <c r="E227" i="32"/>
  <c r="G227" i="32" s="1"/>
  <c r="K229" i="27" s="1"/>
  <c r="E226" i="32"/>
  <c r="G226" i="32" s="1"/>
  <c r="K228" i="27" s="1"/>
  <c r="E225" i="32"/>
  <c r="G225" i="32" s="1"/>
  <c r="K227" i="27" s="1"/>
  <c r="E224" i="32"/>
  <c r="G224" i="32" s="1"/>
  <c r="K226" i="27" s="1"/>
  <c r="E223" i="32"/>
  <c r="G223" i="32" s="1"/>
  <c r="K225" i="27" s="1"/>
  <c r="E222" i="32"/>
  <c r="G222" i="32" s="1"/>
  <c r="K224" i="27" s="1"/>
  <c r="E221" i="32"/>
  <c r="G221" i="32" s="1"/>
  <c r="K223" i="27" s="1"/>
  <c r="E220" i="32"/>
  <c r="G220" i="32" s="1"/>
  <c r="K222" i="27" s="1"/>
  <c r="E219" i="32"/>
  <c r="G219" i="32" s="1"/>
  <c r="K221" i="27" s="1"/>
  <c r="E218" i="32"/>
  <c r="G218" i="32" s="1"/>
  <c r="K220" i="27" s="1"/>
  <c r="E217" i="32"/>
  <c r="G217" i="32" s="1"/>
  <c r="K219" i="27" s="1"/>
  <c r="E216" i="32"/>
  <c r="G216" i="32" s="1"/>
  <c r="K218" i="27" s="1"/>
  <c r="E215" i="32"/>
  <c r="G215" i="32" s="1"/>
  <c r="K217" i="27" s="1"/>
  <c r="E214" i="32"/>
  <c r="G214" i="32" s="1"/>
  <c r="K216" i="27" s="1"/>
  <c r="E213" i="32"/>
  <c r="G213" i="32" s="1"/>
  <c r="K215" i="27" s="1"/>
  <c r="E212" i="32"/>
  <c r="G212" i="32" s="1"/>
  <c r="K214" i="27" s="1"/>
  <c r="E211" i="32"/>
  <c r="G211" i="32" s="1"/>
  <c r="K213" i="27" s="1"/>
  <c r="E210" i="32"/>
  <c r="G210" i="32" s="1"/>
  <c r="K212" i="27" s="1"/>
  <c r="E209" i="32"/>
  <c r="G209" i="32" s="1"/>
  <c r="K211" i="27" s="1"/>
  <c r="E208" i="32"/>
  <c r="G208" i="32" s="1"/>
  <c r="K210" i="27" s="1"/>
  <c r="E207" i="32"/>
  <c r="G207" i="32" s="1"/>
  <c r="K209" i="27" s="1"/>
  <c r="E206" i="32"/>
  <c r="G206" i="32" s="1"/>
  <c r="K208" i="27" s="1"/>
  <c r="E205" i="32"/>
  <c r="G205" i="32" s="1"/>
  <c r="K207" i="27" s="1"/>
  <c r="E204" i="32"/>
  <c r="G204" i="32" s="1"/>
  <c r="K206" i="27" s="1"/>
  <c r="E203" i="32"/>
  <c r="G203" i="32" s="1"/>
  <c r="K205" i="27" s="1"/>
  <c r="E202" i="32"/>
  <c r="G202" i="32" s="1"/>
  <c r="K204" i="27" s="1"/>
  <c r="E201" i="32"/>
  <c r="G201" i="32" s="1"/>
  <c r="K203" i="27" s="1"/>
  <c r="E200" i="32"/>
  <c r="G200" i="32" s="1"/>
  <c r="K202" i="27" s="1"/>
  <c r="E199" i="32"/>
  <c r="G199" i="32" s="1"/>
  <c r="K201" i="27" s="1"/>
  <c r="E198" i="32"/>
  <c r="G198" i="32" s="1"/>
  <c r="K200" i="27" s="1"/>
  <c r="E197" i="32"/>
  <c r="G197" i="32" s="1"/>
  <c r="K199" i="27" s="1"/>
  <c r="E196" i="32"/>
  <c r="G196" i="32" s="1"/>
  <c r="K198" i="27" s="1"/>
  <c r="E195" i="32"/>
  <c r="G195" i="32" s="1"/>
  <c r="K197" i="27" s="1"/>
  <c r="E194" i="32"/>
  <c r="G194" i="32" s="1"/>
  <c r="K196" i="27" s="1"/>
  <c r="E193" i="32"/>
  <c r="G193" i="32" s="1"/>
  <c r="K195" i="27" s="1"/>
  <c r="E192" i="32"/>
  <c r="G192" i="32" s="1"/>
  <c r="K194" i="27" s="1"/>
  <c r="E191" i="32"/>
  <c r="G191" i="32" s="1"/>
  <c r="K193" i="27" s="1"/>
  <c r="E190" i="32"/>
  <c r="G190" i="32" s="1"/>
  <c r="K192" i="27" s="1"/>
  <c r="E189" i="32"/>
  <c r="G189" i="32" s="1"/>
  <c r="K191" i="27" s="1"/>
  <c r="E188" i="32"/>
  <c r="G188" i="32" s="1"/>
  <c r="K190" i="27" s="1"/>
  <c r="E187" i="32"/>
  <c r="G187" i="32" s="1"/>
  <c r="K189" i="27" s="1"/>
  <c r="E186" i="32"/>
  <c r="G186" i="32" s="1"/>
  <c r="K188" i="27" s="1"/>
  <c r="E185" i="32"/>
  <c r="G185" i="32" s="1"/>
  <c r="K187" i="27" s="1"/>
  <c r="E184" i="32"/>
  <c r="G184" i="32" s="1"/>
  <c r="K186" i="27" s="1"/>
  <c r="E183" i="32"/>
  <c r="G183" i="32" s="1"/>
  <c r="K185" i="27" s="1"/>
  <c r="E182" i="32"/>
  <c r="G182" i="32" s="1"/>
  <c r="K184" i="27" s="1"/>
  <c r="E181" i="32"/>
  <c r="G181" i="32" s="1"/>
  <c r="K183" i="27" s="1"/>
  <c r="E180" i="32"/>
  <c r="G180" i="32" s="1"/>
  <c r="K182" i="27" s="1"/>
  <c r="E179" i="32"/>
  <c r="G179" i="32" s="1"/>
  <c r="K181" i="27" s="1"/>
  <c r="E178" i="32"/>
  <c r="G178" i="32" s="1"/>
  <c r="K180" i="27" s="1"/>
  <c r="B178" i="32"/>
  <c r="E177" i="32"/>
  <c r="G177" i="32" s="1"/>
  <c r="K179" i="27" s="1"/>
  <c r="E176" i="32"/>
  <c r="G176" i="32" s="1"/>
  <c r="K178" i="27" s="1"/>
  <c r="E175" i="32"/>
  <c r="G175" i="32" s="1"/>
  <c r="K177" i="27" s="1"/>
  <c r="E174" i="32"/>
  <c r="G174" i="32" s="1"/>
  <c r="K176" i="27" s="1"/>
  <c r="E173" i="32"/>
  <c r="G173" i="32" s="1"/>
  <c r="K175" i="27" s="1"/>
  <c r="E172" i="32"/>
  <c r="G172" i="32" s="1"/>
  <c r="K174" i="27" s="1"/>
  <c r="E171" i="32"/>
  <c r="G171" i="32" s="1"/>
  <c r="K173" i="27" s="1"/>
  <c r="E170" i="32"/>
  <c r="G170" i="32" s="1"/>
  <c r="K172" i="27" s="1"/>
  <c r="E169" i="32"/>
  <c r="G169" i="32" s="1"/>
  <c r="K171" i="27" s="1"/>
  <c r="E168" i="32"/>
  <c r="G168" i="32" s="1"/>
  <c r="K170" i="27" s="1"/>
  <c r="E167" i="32"/>
  <c r="G167" i="32" s="1"/>
  <c r="K169" i="27" s="1"/>
  <c r="E166" i="32"/>
  <c r="G166" i="32" s="1"/>
  <c r="K168" i="27" s="1"/>
  <c r="E165" i="32"/>
  <c r="G165" i="32" s="1"/>
  <c r="K167" i="27" s="1"/>
  <c r="E164" i="32"/>
  <c r="G164" i="32" s="1"/>
  <c r="K166" i="27" s="1"/>
  <c r="E163" i="32"/>
  <c r="G163" i="32" s="1"/>
  <c r="K165" i="27" s="1"/>
  <c r="E162" i="32"/>
  <c r="G162" i="32" s="1"/>
  <c r="K164" i="27" s="1"/>
  <c r="E161" i="32"/>
  <c r="G161" i="32" s="1"/>
  <c r="K163" i="27" s="1"/>
  <c r="E160" i="32"/>
  <c r="G160" i="32" s="1"/>
  <c r="K162" i="27" s="1"/>
  <c r="E159" i="32"/>
  <c r="G159" i="32" s="1"/>
  <c r="K161" i="27" s="1"/>
  <c r="E158" i="32"/>
  <c r="G158" i="32" s="1"/>
  <c r="K160" i="27" s="1"/>
  <c r="E157" i="32"/>
  <c r="G157" i="32" s="1"/>
  <c r="K159" i="27" s="1"/>
  <c r="E156" i="32"/>
  <c r="G156" i="32" s="1"/>
  <c r="K158" i="27" s="1"/>
  <c r="E155" i="32"/>
  <c r="G155" i="32" s="1"/>
  <c r="K157" i="27" s="1"/>
  <c r="E154" i="32"/>
  <c r="G154" i="32" s="1"/>
  <c r="K156" i="27" s="1"/>
  <c r="E153" i="32"/>
  <c r="G153" i="32" s="1"/>
  <c r="K155" i="27" s="1"/>
  <c r="E152" i="32"/>
  <c r="G152" i="32" s="1"/>
  <c r="K154" i="27" s="1"/>
  <c r="E151" i="32"/>
  <c r="G151" i="32" s="1"/>
  <c r="K153" i="27" s="1"/>
  <c r="E150" i="32"/>
  <c r="G150" i="32" s="1"/>
  <c r="K152" i="27" s="1"/>
  <c r="E149" i="32"/>
  <c r="G149" i="32" s="1"/>
  <c r="K151" i="27" s="1"/>
  <c r="E148" i="32"/>
  <c r="G148" i="32" s="1"/>
  <c r="K150" i="27" s="1"/>
  <c r="E147" i="32"/>
  <c r="G147" i="32" s="1"/>
  <c r="K149" i="27" s="1"/>
  <c r="E146" i="32"/>
  <c r="G146" i="32" s="1"/>
  <c r="K148" i="27" s="1"/>
  <c r="E145" i="32"/>
  <c r="G145" i="32" s="1"/>
  <c r="K147" i="27" s="1"/>
  <c r="E144" i="32"/>
  <c r="G144" i="32" s="1"/>
  <c r="K146" i="27" s="1"/>
  <c r="E143" i="32"/>
  <c r="G143" i="32" s="1"/>
  <c r="K145" i="27" s="1"/>
  <c r="E142" i="32"/>
  <c r="G142" i="32" s="1"/>
  <c r="K144" i="27" s="1"/>
  <c r="E141" i="32"/>
  <c r="G141" i="32" s="1"/>
  <c r="K143" i="27" s="1"/>
  <c r="E140" i="32"/>
  <c r="G140" i="32" s="1"/>
  <c r="K142" i="27" s="1"/>
  <c r="E139" i="32"/>
  <c r="G139" i="32" s="1"/>
  <c r="K141" i="27" s="1"/>
  <c r="E138" i="32"/>
  <c r="G138" i="32" s="1"/>
  <c r="K140" i="27" s="1"/>
  <c r="E137" i="32"/>
  <c r="G137" i="32" s="1"/>
  <c r="K139" i="27" s="1"/>
  <c r="E136" i="32"/>
  <c r="G136" i="32" s="1"/>
  <c r="K138" i="27" s="1"/>
  <c r="E135" i="32"/>
  <c r="G135" i="32" s="1"/>
  <c r="K137" i="27" s="1"/>
  <c r="E134" i="32"/>
  <c r="G134" i="32" s="1"/>
  <c r="K136" i="27" s="1"/>
  <c r="E133" i="32"/>
  <c r="G133" i="32" s="1"/>
  <c r="K135" i="27" s="1"/>
  <c r="E132" i="32"/>
  <c r="G132" i="32" s="1"/>
  <c r="K134" i="27" s="1"/>
  <c r="E131" i="32"/>
  <c r="G131" i="32" s="1"/>
  <c r="K133" i="27" s="1"/>
  <c r="E130" i="32"/>
  <c r="G130" i="32" s="1"/>
  <c r="K132" i="27" s="1"/>
  <c r="E129" i="32"/>
  <c r="G129" i="32" s="1"/>
  <c r="K131" i="27" s="1"/>
  <c r="E128" i="32"/>
  <c r="G128" i="32" s="1"/>
  <c r="K130" i="27" s="1"/>
  <c r="E127" i="32"/>
  <c r="G127" i="32" s="1"/>
  <c r="K129" i="27" s="1"/>
  <c r="E126" i="32"/>
  <c r="G126" i="32" s="1"/>
  <c r="K128" i="27" s="1"/>
  <c r="E125" i="32"/>
  <c r="G125" i="32" s="1"/>
  <c r="K127" i="27" s="1"/>
  <c r="E124" i="32"/>
  <c r="G124" i="32" s="1"/>
  <c r="K126" i="27" s="1"/>
  <c r="E123" i="32"/>
  <c r="G123" i="32" s="1"/>
  <c r="K125" i="27" s="1"/>
  <c r="E122" i="32"/>
  <c r="G122" i="32" s="1"/>
  <c r="K124" i="27" s="1"/>
  <c r="E121" i="32"/>
  <c r="G121" i="32" s="1"/>
  <c r="K123" i="27" s="1"/>
  <c r="E120" i="32"/>
  <c r="G120" i="32" s="1"/>
  <c r="K122" i="27" s="1"/>
  <c r="E119" i="32"/>
  <c r="G119" i="32" s="1"/>
  <c r="K121" i="27" s="1"/>
  <c r="E118" i="32"/>
  <c r="G118" i="32" s="1"/>
  <c r="K120" i="27" s="1"/>
  <c r="E117" i="32"/>
  <c r="G117" i="32" s="1"/>
  <c r="K119" i="27" s="1"/>
  <c r="E116" i="32"/>
  <c r="G116" i="32" s="1"/>
  <c r="K118" i="27" s="1"/>
  <c r="E115" i="32"/>
  <c r="G115" i="32" s="1"/>
  <c r="K117" i="27" s="1"/>
  <c r="E114" i="32"/>
  <c r="G114" i="32" s="1"/>
  <c r="K116" i="27" s="1"/>
  <c r="E113" i="32"/>
  <c r="G113" i="32" s="1"/>
  <c r="K115" i="27" s="1"/>
  <c r="E112" i="32"/>
  <c r="G112" i="32" s="1"/>
  <c r="K114" i="27" s="1"/>
  <c r="E111" i="32"/>
  <c r="G111" i="32" s="1"/>
  <c r="K113" i="27" s="1"/>
  <c r="E110" i="32"/>
  <c r="G110" i="32" s="1"/>
  <c r="K112" i="27" s="1"/>
  <c r="E109" i="32"/>
  <c r="G109" i="32" s="1"/>
  <c r="K111" i="27" s="1"/>
  <c r="E108" i="32"/>
  <c r="G108" i="32" s="1"/>
  <c r="K110" i="27" s="1"/>
  <c r="E107" i="32"/>
  <c r="G107" i="32" s="1"/>
  <c r="K109" i="27" s="1"/>
  <c r="E106" i="32"/>
  <c r="G106" i="32" s="1"/>
  <c r="K108" i="27" s="1"/>
  <c r="E105" i="32"/>
  <c r="G105" i="32" s="1"/>
  <c r="K107" i="27" s="1"/>
  <c r="E104" i="32"/>
  <c r="G104" i="32" s="1"/>
  <c r="K106" i="27" s="1"/>
  <c r="E103" i="32"/>
  <c r="G103" i="32" s="1"/>
  <c r="K105" i="27" s="1"/>
  <c r="E102" i="32"/>
  <c r="G102" i="32" s="1"/>
  <c r="K104" i="27" s="1"/>
  <c r="E101" i="32"/>
  <c r="G101" i="32" s="1"/>
  <c r="K103" i="27" s="1"/>
  <c r="E100" i="32"/>
  <c r="G100" i="32" s="1"/>
  <c r="K102" i="27" s="1"/>
  <c r="E99" i="32"/>
  <c r="G99" i="32" s="1"/>
  <c r="K101" i="27" s="1"/>
  <c r="E98" i="32"/>
  <c r="G98" i="32" s="1"/>
  <c r="K100" i="27" s="1"/>
  <c r="E97" i="32"/>
  <c r="G97" i="32" s="1"/>
  <c r="K99" i="27" s="1"/>
  <c r="E96" i="32"/>
  <c r="G96" i="32" s="1"/>
  <c r="K98" i="27" s="1"/>
  <c r="E95" i="32"/>
  <c r="G95" i="32" s="1"/>
  <c r="K97" i="27" s="1"/>
  <c r="E94" i="32"/>
  <c r="G94" i="32" s="1"/>
  <c r="K96" i="27" s="1"/>
  <c r="E93" i="32"/>
  <c r="G93" i="32" s="1"/>
  <c r="K95" i="27" s="1"/>
  <c r="E92" i="32"/>
  <c r="G92" i="32" s="1"/>
  <c r="K94" i="27" s="1"/>
  <c r="E91" i="32"/>
  <c r="G91" i="32" s="1"/>
  <c r="K93" i="27" s="1"/>
  <c r="E90" i="32"/>
  <c r="G90" i="32" s="1"/>
  <c r="K92" i="27" s="1"/>
  <c r="E89" i="32"/>
  <c r="G89" i="32" s="1"/>
  <c r="K91" i="27" s="1"/>
  <c r="E88" i="32"/>
  <c r="G88" i="32" s="1"/>
  <c r="K90" i="27" s="1"/>
  <c r="E87" i="32"/>
  <c r="G87" i="32" s="1"/>
  <c r="K89" i="27" s="1"/>
  <c r="E86" i="32"/>
  <c r="G86" i="32" s="1"/>
  <c r="K88" i="27" s="1"/>
  <c r="E85" i="32"/>
  <c r="G85" i="32" s="1"/>
  <c r="K87" i="27" s="1"/>
  <c r="E84" i="32"/>
  <c r="G84" i="32" s="1"/>
  <c r="K86" i="27" s="1"/>
  <c r="E83" i="32"/>
  <c r="G83" i="32" s="1"/>
  <c r="K85" i="27" s="1"/>
  <c r="E82" i="32"/>
  <c r="G82" i="32" s="1"/>
  <c r="K84" i="27" s="1"/>
  <c r="E81" i="32"/>
  <c r="G81" i="32" s="1"/>
  <c r="K83" i="27" s="1"/>
  <c r="E80" i="32"/>
  <c r="G80" i="32" s="1"/>
  <c r="K82" i="27" s="1"/>
  <c r="E79" i="32"/>
  <c r="G79" i="32" s="1"/>
  <c r="K81" i="27" s="1"/>
  <c r="E78" i="32"/>
  <c r="G78" i="32" s="1"/>
  <c r="K80" i="27" s="1"/>
  <c r="E77" i="32"/>
  <c r="G77" i="32" s="1"/>
  <c r="K79" i="27" s="1"/>
  <c r="E76" i="32"/>
  <c r="G76" i="32" s="1"/>
  <c r="K78" i="27" s="1"/>
  <c r="E75" i="32"/>
  <c r="G75" i="32" s="1"/>
  <c r="K77" i="27" s="1"/>
  <c r="E74" i="32"/>
  <c r="G74" i="32" s="1"/>
  <c r="K76" i="27" s="1"/>
  <c r="E73" i="32"/>
  <c r="G73" i="32" s="1"/>
  <c r="K75" i="27" s="1"/>
  <c r="E72" i="32"/>
  <c r="G72" i="32" s="1"/>
  <c r="K74" i="27" s="1"/>
  <c r="E71" i="32"/>
  <c r="G71" i="32" s="1"/>
  <c r="K73" i="27" s="1"/>
  <c r="E70" i="32"/>
  <c r="G70" i="32" s="1"/>
  <c r="K72" i="27" s="1"/>
  <c r="E69" i="32"/>
  <c r="G69" i="32" s="1"/>
  <c r="K71" i="27" s="1"/>
  <c r="E68" i="32"/>
  <c r="G68" i="32" s="1"/>
  <c r="K70" i="27" s="1"/>
  <c r="E67" i="32"/>
  <c r="G67" i="32" s="1"/>
  <c r="K69" i="27" s="1"/>
  <c r="E66" i="32"/>
  <c r="G66" i="32" s="1"/>
  <c r="K68" i="27" s="1"/>
  <c r="E65" i="32"/>
  <c r="G65" i="32" s="1"/>
  <c r="K67" i="27" s="1"/>
  <c r="E64" i="32"/>
  <c r="G64" i="32" s="1"/>
  <c r="K66" i="27" s="1"/>
  <c r="E63" i="32"/>
  <c r="G63" i="32" s="1"/>
  <c r="K65" i="27" s="1"/>
  <c r="E62" i="32"/>
  <c r="G62" i="32" s="1"/>
  <c r="K64" i="27" s="1"/>
  <c r="E61" i="32"/>
  <c r="G61" i="32" s="1"/>
  <c r="K63" i="27" s="1"/>
  <c r="E60" i="32"/>
  <c r="G60" i="32" s="1"/>
  <c r="K62" i="27" s="1"/>
  <c r="E59" i="32"/>
  <c r="G59" i="32" s="1"/>
  <c r="K61" i="27" s="1"/>
  <c r="E58" i="32"/>
  <c r="G58" i="32" s="1"/>
  <c r="K60" i="27" s="1"/>
  <c r="E57" i="32"/>
  <c r="G57" i="32" s="1"/>
  <c r="K59" i="27" s="1"/>
  <c r="E56" i="32"/>
  <c r="G56" i="32" s="1"/>
  <c r="K58" i="27" s="1"/>
  <c r="E55" i="32"/>
  <c r="G55" i="32" s="1"/>
  <c r="K57" i="27" s="1"/>
  <c r="E54" i="32"/>
  <c r="G54" i="32" s="1"/>
  <c r="K56" i="27" s="1"/>
  <c r="E53" i="32"/>
  <c r="G53" i="32" s="1"/>
  <c r="K55" i="27" s="1"/>
  <c r="E52" i="32"/>
  <c r="G52" i="32" s="1"/>
  <c r="K54" i="27" s="1"/>
  <c r="E51" i="32"/>
  <c r="G51" i="32" s="1"/>
  <c r="K53" i="27" s="1"/>
  <c r="E50" i="32"/>
  <c r="G50" i="32" s="1"/>
  <c r="K52" i="27" s="1"/>
  <c r="E49" i="32"/>
  <c r="G49" i="32" s="1"/>
  <c r="K51" i="27" s="1"/>
  <c r="E48" i="32"/>
  <c r="G48" i="32" s="1"/>
  <c r="K50" i="27" s="1"/>
  <c r="E47" i="32"/>
  <c r="G47" i="32" s="1"/>
  <c r="K49" i="27" s="1"/>
  <c r="E46" i="32"/>
  <c r="G46" i="32" s="1"/>
  <c r="K48" i="27" s="1"/>
  <c r="E45" i="32"/>
  <c r="G45" i="32" s="1"/>
  <c r="K47" i="27" s="1"/>
  <c r="E44" i="32"/>
  <c r="G44" i="32" s="1"/>
  <c r="K46" i="27" s="1"/>
  <c r="E43" i="32"/>
  <c r="G43" i="32" s="1"/>
  <c r="K45" i="27" s="1"/>
  <c r="E42" i="32"/>
  <c r="G42" i="32" s="1"/>
  <c r="K44" i="27" s="1"/>
  <c r="E41" i="32"/>
  <c r="G41" i="32" s="1"/>
  <c r="K43" i="27" s="1"/>
  <c r="E40" i="32"/>
  <c r="G40" i="32" s="1"/>
  <c r="K42" i="27" s="1"/>
  <c r="E39" i="32"/>
  <c r="G39" i="32" s="1"/>
  <c r="K41" i="27" s="1"/>
  <c r="E38" i="32"/>
  <c r="G38" i="32" s="1"/>
  <c r="K40" i="27" s="1"/>
  <c r="E37" i="32"/>
  <c r="G37" i="32" s="1"/>
  <c r="K39" i="27" s="1"/>
  <c r="E36" i="32"/>
  <c r="G36" i="32" s="1"/>
  <c r="K38" i="27" s="1"/>
  <c r="E35" i="32"/>
  <c r="G35" i="32" s="1"/>
  <c r="K37" i="27" s="1"/>
  <c r="E34" i="32"/>
  <c r="G34" i="32" s="1"/>
  <c r="K36" i="27" s="1"/>
  <c r="E33" i="32"/>
  <c r="G33" i="32" s="1"/>
  <c r="K35" i="27" s="1"/>
  <c r="E32" i="32"/>
  <c r="G32" i="32" s="1"/>
  <c r="K34" i="27" s="1"/>
  <c r="E31" i="32"/>
  <c r="G31" i="32" s="1"/>
  <c r="K33" i="27" s="1"/>
  <c r="E30" i="32"/>
  <c r="G30" i="32" s="1"/>
  <c r="K32" i="27" s="1"/>
  <c r="E29" i="32"/>
  <c r="G29" i="32" s="1"/>
  <c r="K31" i="27" s="1"/>
  <c r="E28" i="32"/>
  <c r="G28" i="32" s="1"/>
  <c r="K30" i="27" s="1"/>
  <c r="E27" i="32"/>
  <c r="G27" i="32" s="1"/>
  <c r="K29" i="27" s="1"/>
  <c r="E26" i="32"/>
  <c r="G26" i="32" s="1"/>
  <c r="K28" i="27" s="1"/>
  <c r="E25" i="32"/>
  <c r="G25" i="32" s="1"/>
  <c r="K27" i="27" s="1"/>
  <c r="E24" i="32"/>
  <c r="G24" i="32" s="1"/>
  <c r="K26" i="27" s="1"/>
  <c r="E23" i="32"/>
  <c r="G23" i="32" s="1"/>
  <c r="K25" i="27" s="1"/>
  <c r="E22" i="32"/>
  <c r="G22" i="32" s="1"/>
  <c r="K24" i="27" s="1"/>
  <c r="E21" i="32"/>
  <c r="G21" i="32" s="1"/>
  <c r="K23" i="27" s="1"/>
  <c r="E20" i="32"/>
  <c r="G20" i="32" s="1"/>
  <c r="K22" i="27" s="1"/>
  <c r="E19" i="32"/>
  <c r="G19" i="32" s="1"/>
  <c r="K21" i="27" s="1"/>
  <c r="E18" i="32"/>
  <c r="G18" i="32" s="1"/>
  <c r="K20" i="27" s="1"/>
  <c r="E17" i="32"/>
  <c r="G17" i="32" s="1"/>
  <c r="K19" i="27" s="1"/>
  <c r="E16" i="32"/>
  <c r="G16" i="32" s="1"/>
  <c r="K18" i="27" s="1"/>
  <c r="E15" i="32"/>
  <c r="G15" i="32" s="1"/>
  <c r="K17" i="27" s="1"/>
  <c r="E14" i="32"/>
  <c r="G14" i="32" s="1"/>
  <c r="K16" i="27" s="1"/>
  <c r="E13" i="32"/>
  <c r="G13" i="32" s="1"/>
  <c r="K15" i="27" s="1"/>
  <c r="E12" i="32"/>
  <c r="G12" i="32" s="1"/>
  <c r="K14" i="27" s="1"/>
  <c r="E11" i="32"/>
  <c r="G11" i="32" s="1"/>
  <c r="K13" i="27" s="1"/>
  <c r="E10" i="32"/>
  <c r="G10" i="32" s="1"/>
  <c r="K12" i="27" s="1"/>
  <c r="E9" i="32"/>
  <c r="G9" i="32" s="1"/>
  <c r="K11" i="27" s="1"/>
  <c r="E8" i="32"/>
  <c r="G8" i="32" s="1"/>
  <c r="K10" i="27" s="1"/>
  <c r="E7" i="32"/>
  <c r="G7" i="32" s="1"/>
  <c r="K9" i="27" s="1"/>
  <c r="E354" i="31"/>
  <c r="G354" i="31" s="1"/>
  <c r="E353" i="31"/>
  <c r="G353" i="31" s="1"/>
  <c r="E352" i="31"/>
  <c r="G352" i="31" s="1"/>
  <c r="E351" i="31"/>
  <c r="G351" i="31" s="1"/>
  <c r="J353" i="27" s="1"/>
  <c r="E350" i="31"/>
  <c r="G350" i="31" s="1"/>
  <c r="J352" i="27" s="1"/>
  <c r="E349" i="31"/>
  <c r="G349" i="31" s="1"/>
  <c r="J351" i="27" s="1"/>
  <c r="E348" i="31"/>
  <c r="G348" i="31" s="1"/>
  <c r="J350" i="27" s="1"/>
  <c r="E347" i="31"/>
  <c r="G347" i="31" s="1"/>
  <c r="J349" i="27" s="1"/>
  <c r="E346" i="31"/>
  <c r="G346" i="31" s="1"/>
  <c r="J348" i="27" s="1"/>
  <c r="E345" i="31"/>
  <c r="G345" i="31" s="1"/>
  <c r="J347" i="27" s="1"/>
  <c r="E344" i="31"/>
  <c r="G344" i="31" s="1"/>
  <c r="J346" i="27" s="1"/>
  <c r="E343" i="31"/>
  <c r="G343" i="31" s="1"/>
  <c r="J345" i="27" s="1"/>
  <c r="E342" i="31"/>
  <c r="G342" i="31" s="1"/>
  <c r="J344" i="27" s="1"/>
  <c r="E341" i="31"/>
  <c r="G341" i="31" s="1"/>
  <c r="J343" i="27" s="1"/>
  <c r="E340" i="31"/>
  <c r="G340" i="31" s="1"/>
  <c r="J342" i="27" s="1"/>
  <c r="E339" i="31"/>
  <c r="G339" i="31" s="1"/>
  <c r="J341" i="27" s="1"/>
  <c r="E338" i="31"/>
  <c r="G338" i="31" s="1"/>
  <c r="J340" i="27" s="1"/>
  <c r="E337" i="31"/>
  <c r="G337" i="31" s="1"/>
  <c r="J339" i="27" s="1"/>
  <c r="E336" i="31"/>
  <c r="G336" i="31" s="1"/>
  <c r="J338" i="27" s="1"/>
  <c r="E335" i="31"/>
  <c r="G335" i="31" s="1"/>
  <c r="J337" i="27" s="1"/>
  <c r="E334" i="31"/>
  <c r="G334" i="31" s="1"/>
  <c r="J336" i="27" s="1"/>
  <c r="E333" i="31"/>
  <c r="G333" i="31" s="1"/>
  <c r="J335" i="27" s="1"/>
  <c r="E332" i="31"/>
  <c r="G332" i="31" s="1"/>
  <c r="J334" i="27" s="1"/>
  <c r="E331" i="31"/>
  <c r="G331" i="31" s="1"/>
  <c r="J333" i="27" s="1"/>
  <c r="E330" i="31"/>
  <c r="G330" i="31" s="1"/>
  <c r="J332" i="27" s="1"/>
  <c r="E329" i="31"/>
  <c r="G329" i="31" s="1"/>
  <c r="J331" i="27" s="1"/>
  <c r="E328" i="31"/>
  <c r="G328" i="31" s="1"/>
  <c r="J330" i="27" s="1"/>
  <c r="E327" i="31"/>
  <c r="G327" i="31" s="1"/>
  <c r="J329" i="27" s="1"/>
  <c r="E326" i="31"/>
  <c r="G326" i="31" s="1"/>
  <c r="J328" i="27" s="1"/>
  <c r="E325" i="31"/>
  <c r="G325" i="31" s="1"/>
  <c r="J327" i="27" s="1"/>
  <c r="E324" i="31"/>
  <c r="G324" i="31" s="1"/>
  <c r="J326" i="27" s="1"/>
  <c r="E323" i="31"/>
  <c r="G323" i="31" s="1"/>
  <c r="J325" i="27" s="1"/>
  <c r="E322" i="31"/>
  <c r="G322" i="31" s="1"/>
  <c r="J324" i="27" s="1"/>
  <c r="E321" i="31"/>
  <c r="G321" i="31" s="1"/>
  <c r="J323" i="27" s="1"/>
  <c r="E320" i="31"/>
  <c r="G320" i="31" s="1"/>
  <c r="J322" i="27" s="1"/>
  <c r="E319" i="31"/>
  <c r="G319" i="31" s="1"/>
  <c r="J321" i="27" s="1"/>
  <c r="E318" i="31"/>
  <c r="G318" i="31" s="1"/>
  <c r="J320" i="27" s="1"/>
  <c r="E317" i="31"/>
  <c r="G317" i="31" s="1"/>
  <c r="J319" i="27" s="1"/>
  <c r="E316" i="31"/>
  <c r="G316" i="31" s="1"/>
  <c r="J318" i="27" s="1"/>
  <c r="E315" i="31"/>
  <c r="G315" i="31" s="1"/>
  <c r="J317" i="27" s="1"/>
  <c r="E314" i="31"/>
  <c r="G314" i="31" s="1"/>
  <c r="J316" i="27" s="1"/>
  <c r="E313" i="31"/>
  <c r="G313" i="31" s="1"/>
  <c r="J315" i="27" s="1"/>
  <c r="E312" i="31"/>
  <c r="G312" i="31" s="1"/>
  <c r="J314" i="27" s="1"/>
  <c r="E311" i="31"/>
  <c r="G311" i="31" s="1"/>
  <c r="J313" i="27" s="1"/>
  <c r="E310" i="31"/>
  <c r="G310" i="31" s="1"/>
  <c r="J312" i="27" s="1"/>
  <c r="E309" i="31"/>
  <c r="G309" i="31" s="1"/>
  <c r="J311" i="27" s="1"/>
  <c r="E308" i="31"/>
  <c r="G308" i="31" s="1"/>
  <c r="J310" i="27" s="1"/>
  <c r="E307" i="31"/>
  <c r="G307" i="31" s="1"/>
  <c r="J309" i="27" s="1"/>
  <c r="E306" i="31"/>
  <c r="G306" i="31" s="1"/>
  <c r="J308" i="27" s="1"/>
  <c r="E305" i="31"/>
  <c r="G305" i="31" s="1"/>
  <c r="J307" i="27" s="1"/>
  <c r="E304" i="31"/>
  <c r="G304" i="31" s="1"/>
  <c r="J306" i="27" s="1"/>
  <c r="E303" i="31"/>
  <c r="G303" i="31" s="1"/>
  <c r="J305" i="27" s="1"/>
  <c r="E302" i="31"/>
  <c r="G302" i="31" s="1"/>
  <c r="J304" i="27" s="1"/>
  <c r="E301" i="31"/>
  <c r="G301" i="31" s="1"/>
  <c r="J303" i="27" s="1"/>
  <c r="E300" i="31"/>
  <c r="G300" i="31" s="1"/>
  <c r="J302" i="27" s="1"/>
  <c r="E299" i="31"/>
  <c r="G299" i="31" s="1"/>
  <c r="J301" i="27" s="1"/>
  <c r="E298" i="31"/>
  <c r="G298" i="31" s="1"/>
  <c r="J300" i="27" s="1"/>
  <c r="E297" i="31"/>
  <c r="G297" i="31" s="1"/>
  <c r="J299" i="27" s="1"/>
  <c r="E296" i="31"/>
  <c r="G296" i="31" s="1"/>
  <c r="J298" i="27" s="1"/>
  <c r="E295" i="31"/>
  <c r="G295" i="31" s="1"/>
  <c r="J297" i="27" s="1"/>
  <c r="E294" i="31"/>
  <c r="G294" i="31" s="1"/>
  <c r="J296" i="27" s="1"/>
  <c r="E293" i="31"/>
  <c r="G293" i="31" s="1"/>
  <c r="J295" i="27" s="1"/>
  <c r="E292" i="31"/>
  <c r="G292" i="31" s="1"/>
  <c r="J294" i="27" s="1"/>
  <c r="E291" i="31"/>
  <c r="G291" i="31" s="1"/>
  <c r="J293" i="27" s="1"/>
  <c r="E290" i="31"/>
  <c r="G290" i="31" s="1"/>
  <c r="J292" i="27" s="1"/>
  <c r="E289" i="31"/>
  <c r="G289" i="31" s="1"/>
  <c r="J291" i="27" s="1"/>
  <c r="E288" i="31"/>
  <c r="G288" i="31" s="1"/>
  <c r="J290" i="27" s="1"/>
  <c r="E287" i="31"/>
  <c r="G287" i="31" s="1"/>
  <c r="J289" i="27" s="1"/>
  <c r="E286" i="31"/>
  <c r="G286" i="31" s="1"/>
  <c r="J288" i="27" s="1"/>
  <c r="E285" i="31"/>
  <c r="G285" i="31" s="1"/>
  <c r="J287" i="27" s="1"/>
  <c r="E284" i="31"/>
  <c r="G284" i="31" s="1"/>
  <c r="J286" i="27" s="1"/>
  <c r="E283" i="31"/>
  <c r="G283" i="31" s="1"/>
  <c r="J285" i="27" s="1"/>
  <c r="E282" i="31"/>
  <c r="G282" i="31" s="1"/>
  <c r="J284" i="27" s="1"/>
  <c r="E281" i="31"/>
  <c r="G281" i="31" s="1"/>
  <c r="J283" i="27" s="1"/>
  <c r="E280" i="31"/>
  <c r="G280" i="31" s="1"/>
  <c r="J282" i="27" s="1"/>
  <c r="E279" i="31"/>
  <c r="G279" i="31" s="1"/>
  <c r="J281" i="27" s="1"/>
  <c r="E278" i="31"/>
  <c r="G278" i="31" s="1"/>
  <c r="J280" i="27" s="1"/>
  <c r="E277" i="31"/>
  <c r="G277" i="31" s="1"/>
  <c r="J279" i="27" s="1"/>
  <c r="E276" i="31"/>
  <c r="G276" i="31" s="1"/>
  <c r="J278" i="27" s="1"/>
  <c r="E275" i="31"/>
  <c r="G275" i="31" s="1"/>
  <c r="J277" i="27" s="1"/>
  <c r="E274" i="31"/>
  <c r="G274" i="31" s="1"/>
  <c r="J276" i="27" s="1"/>
  <c r="E273" i="31"/>
  <c r="G273" i="31" s="1"/>
  <c r="J275" i="27" s="1"/>
  <c r="E272" i="31"/>
  <c r="G272" i="31" s="1"/>
  <c r="J274" i="27" s="1"/>
  <c r="E271" i="31"/>
  <c r="G271" i="31" s="1"/>
  <c r="J273" i="27" s="1"/>
  <c r="E270" i="31"/>
  <c r="G270" i="31" s="1"/>
  <c r="J272" i="27" s="1"/>
  <c r="E269" i="31"/>
  <c r="G269" i="31" s="1"/>
  <c r="J271" i="27" s="1"/>
  <c r="E268" i="31"/>
  <c r="G268" i="31" s="1"/>
  <c r="J270" i="27" s="1"/>
  <c r="E267" i="31"/>
  <c r="G267" i="31" s="1"/>
  <c r="J269" i="27" s="1"/>
  <c r="E266" i="31"/>
  <c r="G266" i="31" s="1"/>
  <c r="J268" i="27" s="1"/>
  <c r="E265" i="31"/>
  <c r="G265" i="31" s="1"/>
  <c r="J267" i="27" s="1"/>
  <c r="E264" i="31"/>
  <c r="G264" i="31" s="1"/>
  <c r="J266" i="27" s="1"/>
  <c r="E263" i="31"/>
  <c r="G263" i="31" s="1"/>
  <c r="J265" i="27" s="1"/>
  <c r="E262" i="31"/>
  <c r="G262" i="31" s="1"/>
  <c r="J264" i="27" s="1"/>
  <c r="E261" i="31"/>
  <c r="G261" i="31" s="1"/>
  <c r="J263" i="27" s="1"/>
  <c r="E260" i="31"/>
  <c r="G260" i="31" s="1"/>
  <c r="J262" i="27" s="1"/>
  <c r="E259" i="31"/>
  <c r="G259" i="31" s="1"/>
  <c r="J261" i="27" s="1"/>
  <c r="E258" i="31"/>
  <c r="G258" i="31" s="1"/>
  <c r="J260" i="27" s="1"/>
  <c r="E257" i="31"/>
  <c r="G257" i="31" s="1"/>
  <c r="J259" i="27" s="1"/>
  <c r="E256" i="31"/>
  <c r="G256" i="31" s="1"/>
  <c r="J258" i="27" s="1"/>
  <c r="E255" i="31"/>
  <c r="G255" i="31" s="1"/>
  <c r="J257" i="27" s="1"/>
  <c r="E254" i="31"/>
  <c r="G254" i="31" s="1"/>
  <c r="J256" i="27" s="1"/>
  <c r="E253" i="31"/>
  <c r="G253" i="31" s="1"/>
  <c r="J255" i="27" s="1"/>
  <c r="E252" i="31"/>
  <c r="G252" i="31" s="1"/>
  <c r="J254" i="27" s="1"/>
  <c r="E251" i="31"/>
  <c r="G251" i="31" s="1"/>
  <c r="J253" i="27" s="1"/>
  <c r="E250" i="31"/>
  <c r="G250" i="31" s="1"/>
  <c r="J252" i="27" s="1"/>
  <c r="E249" i="31"/>
  <c r="G249" i="31" s="1"/>
  <c r="J251" i="27" s="1"/>
  <c r="E248" i="31"/>
  <c r="G248" i="31" s="1"/>
  <c r="J250" i="27" s="1"/>
  <c r="E247" i="31"/>
  <c r="G247" i="31" s="1"/>
  <c r="J249" i="27" s="1"/>
  <c r="E246" i="31"/>
  <c r="G246" i="31" s="1"/>
  <c r="J248" i="27" s="1"/>
  <c r="E245" i="31"/>
  <c r="G245" i="31" s="1"/>
  <c r="J247" i="27" s="1"/>
  <c r="E244" i="31"/>
  <c r="G244" i="31" s="1"/>
  <c r="J246" i="27" s="1"/>
  <c r="E243" i="31"/>
  <c r="G243" i="31" s="1"/>
  <c r="J245" i="27" s="1"/>
  <c r="E242" i="31"/>
  <c r="G242" i="31" s="1"/>
  <c r="J244" i="27" s="1"/>
  <c r="E241" i="31"/>
  <c r="G241" i="31" s="1"/>
  <c r="J243" i="27" s="1"/>
  <c r="E240" i="31"/>
  <c r="G240" i="31" s="1"/>
  <c r="J242" i="27" s="1"/>
  <c r="E239" i="31"/>
  <c r="G239" i="31" s="1"/>
  <c r="J241" i="27" s="1"/>
  <c r="E238" i="31"/>
  <c r="G238" i="31" s="1"/>
  <c r="J240" i="27" s="1"/>
  <c r="E237" i="31"/>
  <c r="G237" i="31" s="1"/>
  <c r="J239" i="27" s="1"/>
  <c r="E236" i="31"/>
  <c r="G236" i="31" s="1"/>
  <c r="J238" i="27" s="1"/>
  <c r="E235" i="31"/>
  <c r="G235" i="31" s="1"/>
  <c r="J237" i="27" s="1"/>
  <c r="E234" i="31"/>
  <c r="G234" i="31" s="1"/>
  <c r="J236" i="27" s="1"/>
  <c r="E233" i="31"/>
  <c r="G233" i="31" s="1"/>
  <c r="J235" i="27" s="1"/>
  <c r="E232" i="31"/>
  <c r="G232" i="31" s="1"/>
  <c r="J234" i="27" s="1"/>
  <c r="E231" i="31"/>
  <c r="G231" i="31" s="1"/>
  <c r="J233" i="27" s="1"/>
  <c r="E230" i="31"/>
  <c r="G230" i="31" s="1"/>
  <c r="J232" i="27" s="1"/>
  <c r="E229" i="31"/>
  <c r="G229" i="31" s="1"/>
  <c r="J231" i="27" s="1"/>
  <c r="E228" i="31"/>
  <c r="G228" i="31" s="1"/>
  <c r="J230" i="27" s="1"/>
  <c r="E227" i="31"/>
  <c r="G227" i="31" s="1"/>
  <c r="J229" i="27" s="1"/>
  <c r="E226" i="31"/>
  <c r="G226" i="31" s="1"/>
  <c r="J228" i="27" s="1"/>
  <c r="E225" i="31"/>
  <c r="G225" i="31" s="1"/>
  <c r="J227" i="27" s="1"/>
  <c r="E224" i="31"/>
  <c r="G224" i="31" s="1"/>
  <c r="J226" i="27" s="1"/>
  <c r="E223" i="31"/>
  <c r="G223" i="31" s="1"/>
  <c r="J225" i="27" s="1"/>
  <c r="E222" i="31"/>
  <c r="G222" i="31" s="1"/>
  <c r="J224" i="27" s="1"/>
  <c r="E221" i="31"/>
  <c r="G221" i="31" s="1"/>
  <c r="J223" i="27" s="1"/>
  <c r="E220" i="31"/>
  <c r="G220" i="31" s="1"/>
  <c r="J222" i="27" s="1"/>
  <c r="E219" i="31"/>
  <c r="G219" i="31" s="1"/>
  <c r="J221" i="27" s="1"/>
  <c r="E218" i="31"/>
  <c r="G218" i="31" s="1"/>
  <c r="J220" i="27" s="1"/>
  <c r="E217" i="31"/>
  <c r="G217" i="31" s="1"/>
  <c r="J219" i="27" s="1"/>
  <c r="E216" i="31"/>
  <c r="G216" i="31" s="1"/>
  <c r="J218" i="27" s="1"/>
  <c r="E215" i="31"/>
  <c r="G215" i="31" s="1"/>
  <c r="J217" i="27" s="1"/>
  <c r="E214" i="31"/>
  <c r="G214" i="31" s="1"/>
  <c r="J216" i="27" s="1"/>
  <c r="E213" i="31"/>
  <c r="G213" i="31" s="1"/>
  <c r="J215" i="27" s="1"/>
  <c r="E212" i="31"/>
  <c r="G212" i="31" s="1"/>
  <c r="J214" i="27" s="1"/>
  <c r="E211" i="31"/>
  <c r="G211" i="31" s="1"/>
  <c r="J213" i="27" s="1"/>
  <c r="E210" i="31"/>
  <c r="G210" i="31" s="1"/>
  <c r="J212" i="27" s="1"/>
  <c r="E209" i="31"/>
  <c r="G209" i="31" s="1"/>
  <c r="J211" i="27" s="1"/>
  <c r="E208" i="31"/>
  <c r="G208" i="31" s="1"/>
  <c r="J210" i="27" s="1"/>
  <c r="E207" i="31"/>
  <c r="G207" i="31" s="1"/>
  <c r="J209" i="27" s="1"/>
  <c r="E206" i="31"/>
  <c r="G206" i="31" s="1"/>
  <c r="J208" i="27" s="1"/>
  <c r="E205" i="31"/>
  <c r="G205" i="31" s="1"/>
  <c r="J207" i="27" s="1"/>
  <c r="E204" i="31"/>
  <c r="G204" i="31" s="1"/>
  <c r="J206" i="27" s="1"/>
  <c r="E203" i="31"/>
  <c r="G203" i="31" s="1"/>
  <c r="J205" i="27" s="1"/>
  <c r="E202" i="31"/>
  <c r="G202" i="31" s="1"/>
  <c r="J204" i="27" s="1"/>
  <c r="E201" i="31"/>
  <c r="G201" i="31" s="1"/>
  <c r="J203" i="27" s="1"/>
  <c r="E200" i="31"/>
  <c r="G200" i="31" s="1"/>
  <c r="J202" i="27" s="1"/>
  <c r="E199" i="31"/>
  <c r="G199" i="31" s="1"/>
  <c r="J201" i="27" s="1"/>
  <c r="E198" i="31"/>
  <c r="G198" i="31" s="1"/>
  <c r="J200" i="27" s="1"/>
  <c r="E197" i="31"/>
  <c r="G197" i="31" s="1"/>
  <c r="J199" i="27" s="1"/>
  <c r="E196" i="31"/>
  <c r="G196" i="31" s="1"/>
  <c r="J198" i="27" s="1"/>
  <c r="E195" i="31"/>
  <c r="G195" i="31" s="1"/>
  <c r="J197" i="27" s="1"/>
  <c r="E194" i="31"/>
  <c r="G194" i="31" s="1"/>
  <c r="J196" i="27" s="1"/>
  <c r="E193" i="31"/>
  <c r="G193" i="31" s="1"/>
  <c r="J195" i="27" s="1"/>
  <c r="E192" i="31"/>
  <c r="G192" i="31" s="1"/>
  <c r="J194" i="27" s="1"/>
  <c r="E191" i="31"/>
  <c r="G191" i="31" s="1"/>
  <c r="J193" i="27" s="1"/>
  <c r="E190" i="31"/>
  <c r="G190" i="31" s="1"/>
  <c r="J192" i="27" s="1"/>
  <c r="E189" i="31"/>
  <c r="G189" i="31" s="1"/>
  <c r="J191" i="27" s="1"/>
  <c r="E188" i="31"/>
  <c r="G188" i="31" s="1"/>
  <c r="J190" i="27" s="1"/>
  <c r="E187" i="31"/>
  <c r="G187" i="31" s="1"/>
  <c r="J189" i="27" s="1"/>
  <c r="E186" i="31"/>
  <c r="G186" i="31" s="1"/>
  <c r="J188" i="27" s="1"/>
  <c r="E185" i="31"/>
  <c r="G185" i="31" s="1"/>
  <c r="J187" i="27" s="1"/>
  <c r="E184" i="31"/>
  <c r="G184" i="31" s="1"/>
  <c r="J186" i="27" s="1"/>
  <c r="E183" i="31"/>
  <c r="G183" i="31" s="1"/>
  <c r="J185" i="27" s="1"/>
  <c r="E182" i="31"/>
  <c r="G182" i="31" s="1"/>
  <c r="J184" i="27" s="1"/>
  <c r="E181" i="31"/>
  <c r="G181" i="31" s="1"/>
  <c r="J183" i="27" s="1"/>
  <c r="E180" i="31"/>
  <c r="G180" i="31" s="1"/>
  <c r="J182" i="27" s="1"/>
  <c r="E179" i="31"/>
  <c r="G179" i="31" s="1"/>
  <c r="J181" i="27" s="1"/>
  <c r="E178" i="31"/>
  <c r="G178" i="31" s="1"/>
  <c r="J180" i="27" s="1"/>
  <c r="B178" i="31"/>
  <c r="E177" i="31"/>
  <c r="G177" i="31" s="1"/>
  <c r="J179" i="27" s="1"/>
  <c r="E176" i="31"/>
  <c r="G176" i="31" s="1"/>
  <c r="J178" i="27" s="1"/>
  <c r="E175" i="31"/>
  <c r="G175" i="31" s="1"/>
  <c r="J177" i="27" s="1"/>
  <c r="E174" i="31"/>
  <c r="G174" i="31" s="1"/>
  <c r="J176" i="27" s="1"/>
  <c r="E173" i="31"/>
  <c r="G173" i="31" s="1"/>
  <c r="J175" i="27" s="1"/>
  <c r="E172" i="31"/>
  <c r="G172" i="31" s="1"/>
  <c r="J174" i="27" s="1"/>
  <c r="E171" i="31"/>
  <c r="G171" i="31" s="1"/>
  <c r="J173" i="27" s="1"/>
  <c r="E170" i="31"/>
  <c r="G170" i="31" s="1"/>
  <c r="J172" i="27" s="1"/>
  <c r="E169" i="31"/>
  <c r="G169" i="31" s="1"/>
  <c r="J171" i="27" s="1"/>
  <c r="E168" i="31"/>
  <c r="G168" i="31" s="1"/>
  <c r="J170" i="27" s="1"/>
  <c r="E167" i="31"/>
  <c r="G167" i="31" s="1"/>
  <c r="J169" i="27" s="1"/>
  <c r="E166" i="31"/>
  <c r="G166" i="31" s="1"/>
  <c r="J168" i="27" s="1"/>
  <c r="E165" i="31"/>
  <c r="G165" i="31" s="1"/>
  <c r="J167" i="27" s="1"/>
  <c r="E164" i="31"/>
  <c r="G164" i="31" s="1"/>
  <c r="J166" i="27" s="1"/>
  <c r="E163" i="31"/>
  <c r="G163" i="31" s="1"/>
  <c r="J165" i="27" s="1"/>
  <c r="E162" i="31"/>
  <c r="G162" i="31" s="1"/>
  <c r="J164" i="27" s="1"/>
  <c r="E161" i="31"/>
  <c r="G161" i="31" s="1"/>
  <c r="J163" i="27" s="1"/>
  <c r="E160" i="31"/>
  <c r="G160" i="31" s="1"/>
  <c r="J162" i="27" s="1"/>
  <c r="E159" i="31"/>
  <c r="G159" i="31" s="1"/>
  <c r="J161" i="27" s="1"/>
  <c r="E158" i="31"/>
  <c r="G158" i="31" s="1"/>
  <c r="J160" i="27" s="1"/>
  <c r="E157" i="31"/>
  <c r="G157" i="31" s="1"/>
  <c r="J159" i="27" s="1"/>
  <c r="E156" i="31"/>
  <c r="G156" i="31" s="1"/>
  <c r="J158" i="27" s="1"/>
  <c r="E155" i="31"/>
  <c r="G155" i="31" s="1"/>
  <c r="J157" i="27" s="1"/>
  <c r="E154" i="31"/>
  <c r="G154" i="31" s="1"/>
  <c r="J156" i="27" s="1"/>
  <c r="E153" i="31"/>
  <c r="G153" i="31" s="1"/>
  <c r="J155" i="27" s="1"/>
  <c r="E152" i="31"/>
  <c r="G152" i="31" s="1"/>
  <c r="J154" i="27" s="1"/>
  <c r="E151" i="31"/>
  <c r="G151" i="31" s="1"/>
  <c r="J153" i="27" s="1"/>
  <c r="E150" i="31"/>
  <c r="G150" i="31" s="1"/>
  <c r="J152" i="27" s="1"/>
  <c r="E149" i="31"/>
  <c r="G149" i="31" s="1"/>
  <c r="J151" i="27" s="1"/>
  <c r="E148" i="31"/>
  <c r="G148" i="31" s="1"/>
  <c r="J150" i="27" s="1"/>
  <c r="E147" i="31"/>
  <c r="G147" i="31" s="1"/>
  <c r="J149" i="27" s="1"/>
  <c r="E146" i="31"/>
  <c r="G146" i="31" s="1"/>
  <c r="J148" i="27" s="1"/>
  <c r="E145" i="31"/>
  <c r="G145" i="31" s="1"/>
  <c r="J147" i="27" s="1"/>
  <c r="E144" i="31"/>
  <c r="G144" i="31" s="1"/>
  <c r="J146" i="27" s="1"/>
  <c r="E143" i="31"/>
  <c r="G143" i="31" s="1"/>
  <c r="J145" i="27" s="1"/>
  <c r="E142" i="31"/>
  <c r="G142" i="31" s="1"/>
  <c r="J144" i="27" s="1"/>
  <c r="E141" i="31"/>
  <c r="G141" i="31" s="1"/>
  <c r="J143" i="27" s="1"/>
  <c r="E140" i="31"/>
  <c r="G140" i="31" s="1"/>
  <c r="J142" i="27" s="1"/>
  <c r="E139" i="31"/>
  <c r="G139" i="31" s="1"/>
  <c r="J141" i="27" s="1"/>
  <c r="E138" i="31"/>
  <c r="G138" i="31" s="1"/>
  <c r="J140" i="27" s="1"/>
  <c r="E137" i="31"/>
  <c r="G137" i="31" s="1"/>
  <c r="J139" i="27" s="1"/>
  <c r="E136" i="31"/>
  <c r="G136" i="31" s="1"/>
  <c r="J138" i="27" s="1"/>
  <c r="E135" i="31"/>
  <c r="G135" i="31" s="1"/>
  <c r="J137" i="27" s="1"/>
  <c r="E134" i="31"/>
  <c r="G134" i="31" s="1"/>
  <c r="J136" i="27" s="1"/>
  <c r="E133" i="31"/>
  <c r="G133" i="31" s="1"/>
  <c r="J135" i="27" s="1"/>
  <c r="E132" i="31"/>
  <c r="G132" i="31" s="1"/>
  <c r="J134" i="27" s="1"/>
  <c r="E131" i="31"/>
  <c r="G131" i="31" s="1"/>
  <c r="J133" i="27" s="1"/>
  <c r="E130" i="31"/>
  <c r="G130" i="31" s="1"/>
  <c r="J132" i="27" s="1"/>
  <c r="E129" i="31"/>
  <c r="G129" i="31" s="1"/>
  <c r="J131" i="27" s="1"/>
  <c r="E128" i="31"/>
  <c r="G128" i="31" s="1"/>
  <c r="J130" i="27" s="1"/>
  <c r="E127" i="31"/>
  <c r="G127" i="31" s="1"/>
  <c r="J129" i="27" s="1"/>
  <c r="E126" i="31"/>
  <c r="G126" i="31" s="1"/>
  <c r="J128" i="27" s="1"/>
  <c r="E125" i="31"/>
  <c r="G125" i="31" s="1"/>
  <c r="J127" i="27" s="1"/>
  <c r="E124" i="31"/>
  <c r="G124" i="31" s="1"/>
  <c r="J126" i="27" s="1"/>
  <c r="E123" i="31"/>
  <c r="G123" i="31" s="1"/>
  <c r="J125" i="27" s="1"/>
  <c r="E122" i="31"/>
  <c r="G122" i="31" s="1"/>
  <c r="J124" i="27" s="1"/>
  <c r="E121" i="31"/>
  <c r="G121" i="31" s="1"/>
  <c r="J123" i="27" s="1"/>
  <c r="E120" i="31"/>
  <c r="G120" i="31" s="1"/>
  <c r="J122" i="27" s="1"/>
  <c r="E119" i="31"/>
  <c r="G119" i="31" s="1"/>
  <c r="J121" i="27" s="1"/>
  <c r="E118" i="31"/>
  <c r="G118" i="31" s="1"/>
  <c r="J120" i="27" s="1"/>
  <c r="E117" i="31"/>
  <c r="G117" i="31" s="1"/>
  <c r="J119" i="27" s="1"/>
  <c r="E116" i="31"/>
  <c r="G116" i="31" s="1"/>
  <c r="J118" i="27" s="1"/>
  <c r="E115" i="31"/>
  <c r="G115" i="31" s="1"/>
  <c r="J117" i="27" s="1"/>
  <c r="E114" i="31"/>
  <c r="G114" i="31" s="1"/>
  <c r="J116" i="27" s="1"/>
  <c r="E113" i="31"/>
  <c r="G113" i="31" s="1"/>
  <c r="J115" i="27" s="1"/>
  <c r="E112" i="31"/>
  <c r="G112" i="31" s="1"/>
  <c r="J114" i="27" s="1"/>
  <c r="E111" i="31"/>
  <c r="G111" i="31" s="1"/>
  <c r="J113" i="27" s="1"/>
  <c r="E110" i="31"/>
  <c r="G110" i="31" s="1"/>
  <c r="J112" i="27" s="1"/>
  <c r="E109" i="31"/>
  <c r="G109" i="31" s="1"/>
  <c r="J111" i="27" s="1"/>
  <c r="E108" i="31"/>
  <c r="G108" i="31" s="1"/>
  <c r="J110" i="27" s="1"/>
  <c r="E107" i="31"/>
  <c r="G107" i="31" s="1"/>
  <c r="J109" i="27" s="1"/>
  <c r="E106" i="31"/>
  <c r="G106" i="31" s="1"/>
  <c r="J108" i="27" s="1"/>
  <c r="E105" i="31"/>
  <c r="G105" i="31" s="1"/>
  <c r="J107" i="27" s="1"/>
  <c r="E104" i="31"/>
  <c r="G104" i="31" s="1"/>
  <c r="J106" i="27" s="1"/>
  <c r="E103" i="31"/>
  <c r="G103" i="31" s="1"/>
  <c r="J105" i="27" s="1"/>
  <c r="E102" i="31"/>
  <c r="G102" i="31" s="1"/>
  <c r="J104" i="27" s="1"/>
  <c r="E101" i="31"/>
  <c r="G101" i="31" s="1"/>
  <c r="J103" i="27" s="1"/>
  <c r="E100" i="31"/>
  <c r="G100" i="31" s="1"/>
  <c r="J102" i="27" s="1"/>
  <c r="E99" i="31"/>
  <c r="G99" i="31" s="1"/>
  <c r="J101" i="27" s="1"/>
  <c r="E98" i="31"/>
  <c r="G98" i="31" s="1"/>
  <c r="J100" i="27" s="1"/>
  <c r="E97" i="31"/>
  <c r="G97" i="31" s="1"/>
  <c r="J99" i="27" s="1"/>
  <c r="E96" i="31"/>
  <c r="G96" i="31" s="1"/>
  <c r="J98" i="27" s="1"/>
  <c r="E95" i="31"/>
  <c r="G95" i="31" s="1"/>
  <c r="J97" i="27" s="1"/>
  <c r="E94" i="31"/>
  <c r="G94" i="31" s="1"/>
  <c r="J96" i="27" s="1"/>
  <c r="E93" i="31"/>
  <c r="G93" i="31" s="1"/>
  <c r="J95" i="27" s="1"/>
  <c r="E92" i="31"/>
  <c r="G92" i="31" s="1"/>
  <c r="J94" i="27" s="1"/>
  <c r="E91" i="31"/>
  <c r="G91" i="31" s="1"/>
  <c r="J93" i="27" s="1"/>
  <c r="E90" i="31"/>
  <c r="G90" i="31" s="1"/>
  <c r="J92" i="27" s="1"/>
  <c r="E89" i="31"/>
  <c r="G89" i="31" s="1"/>
  <c r="J91" i="27" s="1"/>
  <c r="E88" i="31"/>
  <c r="G88" i="31" s="1"/>
  <c r="J90" i="27" s="1"/>
  <c r="E87" i="31"/>
  <c r="G87" i="31" s="1"/>
  <c r="J89" i="27" s="1"/>
  <c r="E86" i="31"/>
  <c r="G86" i="31" s="1"/>
  <c r="J88" i="27" s="1"/>
  <c r="E85" i="31"/>
  <c r="G85" i="31" s="1"/>
  <c r="J87" i="27" s="1"/>
  <c r="E84" i="31"/>
  <c r="G84" i="31" s="1"/>
  <c r="J86" i="27" s="1"/>
  <c r="E83" i="31"/>
  <c r="G83" i="31" s="1"/>
  <c r="J85" i="27" s="1"/>
  <c r="E82" i="31"/>
  <c r="G82" i="31" s="1"/>
  <c r="J84" i="27" s="1"/>
  <c r="E81" i="31"/>
  <c r="G81" i="31" s="1"/>
  <c r="J83" i="27" s="1"/>
  <c r="E80" i="31"/>
  <c r="G80" i="31" s="1"/>
  <c r="J82" i="27" s="1"/>
  <c r="E79" i="31"/>
  <c r="G79" i="31" s="1"/>
  <c r="J81" i="27" s="1"/>
  <c r="E78" i="31"/>
  <c r="G78" i="31" s="1"/>
  <c r="J80" i="27" s="1"/>
  <c r="E77" i="31"/>
  <c r="G77" i="31" s="1"/>
  <c r="J79" i="27" s="1"/>
  <c r="E76" i="31"/>
  <c r="G76" i="31" s="1"/>
  <c r="J78" i="27" s="1"/>
  <c r="E75" i="31"/>
  <c r="G75" i="31" s="1"/>
  <c r="J77" i="27" s="1"/>
  <c r="E74" i="31"/>
  <c r="G74" i="31" s="1"/>
  <c r="J76" i="27" s="1"/>
  <c r="E73" i="31"/>
  <c r="G73" i="31" s="1"/>
  <c r="J75" i="27" s="1"/>
  <c r="E72" i="31"/>
  <c r="G72" i="31" s="1"/>
  <c r="J74" i="27" s="1"/>
  <c r="E71" i="31"/>
  <c r="G71" i="31" s="1"/>
  <c r="J73" i="27" s="1"/>
  <c r="E70" i="31"/>
  <c r="G70" i="31" s="1"/>
  <c r="J72" i="27" s="1"/>
  <c r="E69" i="31"/>
  <c r="G69" i="31" s="1"/>
  <c r="J71" i="27" s="1"/>
  <c r="E68" i="31"/>
  <c r="G68" i="31" s="1"/>
  <c r="J70" i="27" s="1"/>
  <c r="E67" i="31"/>
  <c r="G67" i="31" s="1"/>
  <c r="J69" i="27" s="1"/>
  <c r="E66" i="31"/>
  <c r="G66" i="31" s="1"/>
  <c r="J68" i="27" s="1"/>
  <c r="E65" i="31"/>
  <c r="G65" i="31" s="1"/>
  <c r="J67" i="27" s="1"/>
  <c r="E64" i="31"/>
  <c r="G64" i="31" s="1"/>
  <c r="J66" i="27" s="1"/>
  <c r="E63" i="31"/>
  <c r="G63" i="31" s="1"/>
  <c r="J65" i="27" s="1"/>
  <c r="E62" i="31"/>
  <c r="G62" i="31" s="1"/>
  <c r="J64" i="27" s="1"/>
  <c r="E61" i="31"/>
  <c r="G61" i="31" s="1"/>
  <c r="J63" i="27" s="1"/>
  <c r="E60" i="31"/>
  <c r="G60" i="31" s="1"/>
  <c r="J62" i="27" s="1"/>
  <c r="E59" i="31"/>
  <c r="G59" i="31" s="1"/>
  <c r="J61" i="27" s="1"/>
  <c r="E58" i="31"/>
  <c r="G58" i="31" s="1"/>
  <c r="J60" i="27" s="1"/>
  <c r="E57" i="31"/>
  <c r="G57" i="31" s="1"/>
  <c r="J59" i="27" s="1"/>
  <c r="E56" i="31"/>
  <c r="G56" i="31" s="1"/>
  <c r="J58" i="27" s="1"/>
  <c r="E55" i="31"/>
  <c r="G55" i="31" s="1"/>
  <c r="J57" i="27" s="1"/>
  <c r="E54" i="31"/>
  <c r="G54" i="31" s="1"/>
  <c r="J56" i="27" s="1"/>
  <c r="E53" i="31"/>
  <c r="G53" i="31" s="1"/>
  <c r="J55" i="27" s="1"/>
  <c r="E52" i="31"/>
  <c r="G52" i="31" s="1"/>
  <c r="J54" i="27" s="1"/>
  <c r="E51" i="31"/>
  <c r="G51" i="31" s="1"/>
  <c r="J53" i="27" s="1"/>
  <c r="E50" i="31"/>
  <c r="G50" i="31" s="1"/>
  <c r="J52" i="27" s="1"/>
  <c r="E49" i="31"/>
  <c r="G49" i="31" s="1"/>
  <c r="J51" i="27" s="1"/>
  <c r="E48" i="31"/>
  <c r="G48" i="31" s="1"/>
  <c r="J50" i="27" s="1"/>
  <c r="E47" i="31"/>
  <c r="G47" i="31" s="1"/>
  <c r="J49" i="27" s="1"/>
  <c r="E46" i="31"/>
  <c r="G46" i="31" s="1"/>
  <c r="J48" i="27" s="1"/>
  <c r="E45" i="31"/>
  <c r="G45" i="31" s="1"/>
  <c r="J47" i="27" s="1"/>
  <c r="E44" i="31"/>
  <c r="G44" i="31" s="1"/>
  <c r="J46" i="27" s="1"/>
  <c r="E43" i="31"/>
  <c r="G43" i="31" s="1"/>
  <c r="J45" i="27" s="1"/>
  <c r="E42" i="31"/>
  <c r="G42" i="31" s="1"/>
  <c r="J44" i="27" s="1"/>
  <c r="E41" i="31"/>
  <c r="G41" i="31" s="1"/>
  <c r="J43" i="27" s="1"/>
  <c r="E40" i="31"/>
  <c r="G40" i="31" s="1"/>
  <c r="J42" i="27" s="1"/>
  <c r="E39" i="31"/>
  <c r="G39" i="31" s="1"/>
  <c r="J41" i="27" s="1"/>
  <c r="E38" i="31"/>
  <c r="G38" i="31" s="1"/>
  <c r="J40" i="27" s="1"/>
  <c r="E37" i="31"/>
  <c r="G37" i="31" s="1"/>
  <c r="J39" i="27" s="1"/>
  <c r="E36" i="31"/>
  <c r="G36" i="31" s="1"/>
  <c r="J38" i="27" s="1"/>
  <c r="E35" i="31"/>
  <c r="G35" i="31" s="1"/>
  <c r="J37" i="27" s="1"/>
  <c r="E34" i="31"/>
  <c r="G34" i="31" s="1"/>
  <c r="J36" i="27" s="1"/>
  <c r="E33" i="31"/>
  <c r="G33" i="31" s="1"/>
  <c r="J35" i="27" s="1"/>
  <c r="E32" i="31"/>
  <c r="G32" i="31" s="1"/>
  <c r="J34" i="27" s="1"/>
  <c r="E31" i="31"/>
  <c r="G31" i="31" s="1"/>
  <c r="J33" i="27" s="1"/>
  <c r="E30" i="31"/>
  <c r="G30" i="31" s="1"/>
  <c r="J32" i="27" s="1"/>
  <c r="E29" i="31"/>
  <c r="G29" i="31" s="1"/>
  <c r="J31" i="27" s="1"/>
  <c r="E28" i="31"/>
  <c r="G28" i="31" s="1"/>
  <c r="J30" i="27" s="1"/>
  <c r="E27" i="31"/>
  <c r="G27" i="31" s="1"/>
  <c r="J29" i="27" s="1"/>
  <c r="E26" i="31"/>
  <c r="G26" i="31" s="1"/>
  <c r="J28" i="27" s="1"/>
  <c r="E25" i="31"/>
  <c r="G25" i="31" s="1"/>
  <c r="J27" i="27" s="1"/>
  <c r="E24" i="31"/>
  <c r="G24" i="31" s="1"/>
  <c r="J26" i="27" s="1"/>
  <c r="E23" i="31"/>
  <c r="G23" i="31" s="1"/>
  <c r="J25" i="27" s="1"/>
  <c r="E22" i="31"/>
  <c r="G22" i="31" s="1"/>
  <c r="J24" i="27" s="1"/>
  <c r="E21" i="31"/>
  <c r="G21" i="31" s="1"/>
  <c r="J23" i="27" s="1"/>
  <c r="E20" i="31"/>
  <c r="G20" i="31" s="1"/>
  <c r="J22" i="27" s="1"/>
  <c r="E19" i="31"/>
  <c r="G19" i="31" s="1"/>
  <c r="J21" i="27" s="1"/>
  <c r="E18" i="31"/>
  <c r="G18" i="31" s="1"/>
  <c r="J20" i="27" s="1"/>
  <c r="E17" i="31"/>
  <c r="G17" i="31" s="1"/>
  <c r="J19" i="27" s="1"/>
  <c r="E16" i="31"/>
  <c r="G16" i="31" s="1"/>
  <c r="J18" i="27" s="1"/>
  <c r="E15" i="31"/>
  <c r="G15" i="31" s="1"/>
  <c r="J17" i="27" s="1"/>
  <c r="E14" i="31"/>
  <c r="G14" i="31" s="1"/>
  <c r="J16" i="27" s="1"/>
  <c r="E13" i="31"/>
  <c r="G13" i="31" s="1"/>
  <c r="J15" i="27" s="1"/>
  <c r="E12" i="31"/>
  <c r="G12" i="31" s="1"/>
  <c r="J14" i="27" s="1"/>
  <c r="E11" i="31"/>
  <c r="G11" i="31" s="1"/>
  <c r="J13" i="27" s="1"/>
  <c r="E10" i="31"/>
  <c r="G10" i="31" s="1"/>
  <c r="J12" i="27" s="1"/>
  <c r="E9" i="31"/>
  <c r="G9" i="31" s="1"/>
  <c r="J11" i="27" s="1"/>
  <c r="E8" i="31"/>
  <c r="G8" i="31" s="1"/>
  <c r="J10" i="27" s="1"/>
  <c r="E7" i="31"/>
  <c r="G7" i="31" s="1"/>
  <c r="J9" i="27" s="1"/>
  <c r="E354" i="30"/>
  <c r="G354" i="30" s="1"/>
  <c r="E353" i="30"/>
  <c r="G353" i="30" s="1"/>
  <c r="E352" i="30"/>
  <c r="G352" i="30" s="1"/>
  <c r="E351" i="30"/>
  <c r="G351" i="30" s="1"/>
  <c r="I353" i="27" s="1"/>
  <c r="E350" i="30"/>
  <c r="G350" i="30" s="1"/>
  <c r="I352" i="27" s="1"/>
  <c r="E349" i="30"/>
  <c r="G349" i="30" s="1"/>
  <c r="I351" i="27" s="1"/>
  <c r="E348" i="30"/>
  <c r="G348" i="30" s="1"/>
  <c r="I350" i="27" s="1"/>
  <c r="E347" i="30"/>
  <c r="G347" i="30" s="1"/>
  <c r="I349" i="27" s="1"/>
  <c r="E346" i="30"/>
  <c r="G346" i="30" s="1"/>
  <c r="I348" i="27" s="1"/>
  <c r="E345" i="30"/>
  <c r="G345" i="30" s="1"/>
  <c r="I347" i="27" s="1"/>
  <c r="E344" i="30"/>
  <c r="G344" i="30" s="1"/>
  <c r="I346" i="27" s="1"/>
  <c r="E343" i="30"/>
  <c r="G343" i="30" s="1"/>
  <c r="I345" i="27" s="1"/>
  <c r="E342" i="30"/>
  <c r="G342" i="30" s="1"/>
  <c r="I344" i="27" s="1"/>
  <c r="E341" i="30"/>
  <c r="G341" i="30" s="1"/>
  <c r="I343" i="27" s="1"/>
  <c r="E340" i="30"/>
  <c r="G340" i="30" s="1"/>
  <c r="I342" i="27" s="1"/>
  <c r="E339" i="30"/>
  <c r="G339" i="30" s="1"/>
  <c r="I341" i="27" s="1"/>
  <c r="E338" i="30"/>
  <c r="G338" i="30" s="1"/>
  <c r="I340" i="27" s="1"/>
  <c r="E337" i="30"/>
  <c r="G337" i="30" s="1"/>
  <c r="I339" i="27" s="1"/>
  <c r="E336" i="30"/>
  <c r="G336" i="30" s="1"/>
  <c r="I338" i="27" s="1"/>
  <c r="E335" i="30"/>
  <c r="G335" i="30" s="1"/>
  <c r="I337" i="27" s="1"/>
  <c r="E334" i="30"/>
  <c r="G334" i="30" s="1"/>
  <c r="I336" i="27" s="1"/>
  <c r="E333" i="30"/>
  <c r="G333" i="30" s="1"/>
  <c r="I335" i="27" s="1"/>
  <c r="E332" i="30"/>
  <c r="G332" i="30" s="1"/>
  <c r="I334" i="27" s="1"/>
  <c r="E331" i="30"/>
  <c r="G331" i="30" s="1"/>
  <c r="I333" i="27" s="1"/>
  <c r="E330" i="30"/>
  <c r="G330" i="30" s="1"/>
  <c r="I332" i="27" s="1"/>
  <c r="E329" i="30"/>
  <c r="G329" i="30" s="1"/>
  <c r="I331" i="27" s="1"/>
  <c r="E328" i="30"/>
  <c r="G328" i="30" s="1"/>
  <c r="I330" i="27" s="1"/>
  <c r="E327" i="30"/>
  <c r="G327" i="30" s="1"/>
  <c r="I329" i="27" s="1"/>
  <c r="E326" i="30"/>
  <c r="G326" i="30" s="1"/>
  <c r="I328" i="27" s="1"/>
  <c r="E325" i="30"/>
  <c r="G325" i="30" s="1"/>
  <c r="I327" i="27" s="1"/>
  <c r="E324" i="30"/>
  <c r="G324" i="30" s="1"/>
  <c r="I326" i="27" s="1"/>
  <c r="E323" i="30"/>
  <c r="G323" i="30" s="1"/>
  <c r="I325" i="27" s="1"/>
  <c r="E322" i="30"/>
  <c r="G322" i="30" s="1"/>
  <c r="I324" i="27" s="1"/>
  <c r="E321" i="30"/>
  <c r="G321" i="30" s="1"/>
  <c r="I323" i="27" s="1"/>
  <c r="E320" i="30"/>
  <c r="G320" i="30" s="1"/>
  <c r="I322" i="27" s="1"/>
  <c r="E319" i="30"/>
  <c r="G319" i="30" s="1"/>
  <c r="I321" i="27" s="1"/>
  <c r="E318" i="30"/>
  <c r="G318" i="30" s="1"/>
  <c r="I320" i="27" s="1"/>
  <c r="E317" i="30"/>
  <c r="G317" i="30" s="1"/>
  <c r="I319" i="27" s="1"/>
  <c r="E316" i="30"/>
  <c r="G316" i="30" s="1"/>
  <c r="I318" i="27" s="1"/>
  <c r="E315" i="30"/>
  <c r="G315" i="30" s="1"/>
  <c r="I317" i="27" s="1"/>
  <c r="E314" i="30"/>
  <c r="G314" i="30" s="1"/>
  <c r="I316" i="27" s="1"/>
  <c r="E313" i="30"/>
  <c r="G313" i="30" s="1"/>
  <c r="I315" i="27" s="1"/>
  <c r="E312" i="30"/>
  <c r="G312" i="30" s="1"/>
  <c r="I314" i="27" s="1"/>
  <c r="E311" i="30"/>
  <c r="G311" i="30" s="1"/>
  <c r="I313" i="27" s="1"/>
  <c r="E310" i="30"/>
  <c r="G310" i="30" s="1"/>
  <c r="I312" i="27" s="1"/>
  <c r="E309" i="30"/>
  <c r="G309" i="30" s="1"/>
  <c r="I311" i="27" s="1"/>
  <c r="E308" i="30"/>
  <c r="G308" i="30" s="1"/>
  <c r="I310" i="27" s="1"/>
  <c r="E307" i="30"/>
  <c r="G307" i="30" s="1"/>
  <c r="I309" i="27" s="1"/>
  <c r="E306" i="30"/>
  <c r="G306" i="30" s="1"/>
  <c r="I308" i="27" s="1"/>
  <c r="E305" i="30"/>
  <c r="G305" i="30" s="1"/>
  <c r="I307" i="27" s="1"/>
  <c r="E304" i="30"/>
  <c r="G304" i="30" s="1"/>
  <c r="I306" i="27" s="1"/>
  <c r="E303" i="30"/>
  <c r="G303" i="30" s="1"/>
  <c r="I305" i="27" s="1"/>
  <c r="E302" i="30"/>
  <c r="G302" i="30" s="1"/>
  <c r="I304" i="27" s="1"/>
  <c r="E301" i="30"/>
  <c r="G301" i="30" s="1"/>
  <c r="I303" i="27" s="1"/>
  <c r="E300" i="30"/>
  <c r="G300" i="30" s="1"/>
  <c r="I302" i="27" s="1"/>
  <c r="E299" i="30"/>
  <c r="G299" i="30" s="1"/>
  <c r="I301" i="27" s="1"/>
  <c r="E298" i="30"/>
  <c r="G298" i="30" s="1"/>
  <c r="I300" i="27" s="1"/>
  <c r="E297" i="30"/>
  <c r="G297" i="30" s="1"/>
  <c r="I299" i="27" s="1"/>
  <c r="E296" i="30"/>
  <c r="G296" i="30" s="1"/>
  <c r="I298" i="27" s="1"/>
  <c r="E295" i="30"/>
  <c r="G295" i="30" s="1"/>
  <c r="I297" i="27" s="1"/>
  <c r="E294" i="30"/>
  <c r="G294" i="30" s="1"/>
  <c r="I296" i="27" s="1"/>
  <c r="E293" i="30"/>
  <c r="G293" i="30" s="1"/>
  <c r="I295" i="27" s="1"/>
  <c r="E292" i="30"/>
  <c r="G292" i="30" s="1"/>
  <c r="I294" i="27" s="1"/>
  <c r="E291" i="30"/>
  <c r="G291" i="30" s="1"/>
  <c r="I293" i="27" s="1"/>
  <c r="E290" i="30"/>
  <c r="G290" i="30" s="1"/>
  <c r="I292" i="27" s="1"/>
  <c r="E289" i="30"/>
  <c r="G289" i="30" s="1"/>
  <c r="I291" i="27" s="1"/>
  <c r="E288" i="30"/>
  <c r="G288" i="30" s="1"/>
  <c r="I290" i="27" s="1"/>
  <c r="E287" i="30"/>
  <c r="G287" i="30" s="1"/>
  <c r="I289" i="27" s="1"/>
  <c r="E286" i="30"/>
  <c r="G286" i="30" s="1"/>
  <c r="I288" i="27" s="1"/>
  <c r="E285" i="30"/>
  <c r="G285" i="30" s="1"/>
  <c r="I287" i="27" s="1"/>
  <c r="E284" i="30"/>
  <c r="G284" i="30" s="1"/>
  <c r="I286" i="27" s="1"/>
  <c r="E283" i="30"/>
  <c r="G283" i="30" s="1"/>
  <c r="I285" i="27" s="1"/>
  <c r="E282" i="30"/>
  <c r="G282" i="30" s="1"/>
  <c r="I284" i="27" s="1"/>
  <c r="E281" i="30"/>
  <c r="G281" i="30" s="1"/>
  <c r="I283" i="27" s="1"/>
  <c r="E280" i="30"/>
  <c r="G280" i="30" s="1"/>
  <c r="I282" i="27" s="1"/>
  <c r="E279" i="30"/>
  <c r="G279" i="30" s="1"/>
  <c r="I281" i="27" s="1"/>
  <c r="E278" i="30"/>
  <c r="G278" i="30" s="1"/>
  <c r="I280" i="27" s="1"/>
  <c r="E277" i="30"/>
  <c r="G277" i="30" s="1"/>
  <c r="I279" i="27" s="1"/>
  <c r="E276" i="30"/>
  <c r="G276" i="30" s="1"/>
  <c r="I278" i="27" s="1"/>
  <c r="E275" i="30"/>
  <c r="G275" i="30" s="1"/>
  <c r="I277" i="27" s="1"/>
  <c r="E274" i="30"/>
  <c r="G274" i="30" s="1"/>
  <c r="I276" i="27" s="1"/>
  <c r="E273" i="30"/>
  <c r="G273" i="30" s="1"/>
  <c r="I275" i="27" s="1"/>
  <c r="E272" i="30"/>
  <c r="G272" i="30" s="1"/>
  <c r="I274" i="27" s="1"/>
  <c r="E271" i="30"/>
  <c r="G271" i="30" s="1"/>
  <c r="I273" i="27" s="1"/>
  <c r="E270" i="30"/>
  <c r="G270" i="30" s="1"/>
  <c r="I272" i="27" s="1"/>
  <c r="E269" i="30"/>
  <c r="G269" i="30" s="1"/>
  <c r="I271" i="27" s="1"/>
  <c r="E268" i="30"/>
  <c r="G268" i="30" s="1"/>
  <c r="I270" i="27" s="1"/>
  <c r="E267" i="30"/>
  <c r="G267" i="30" s="1"/>
  <c r="I269" i="27" s="1"/>
  <c r="E266" i="30"/>
  <c r="G266" i="30" s="1"/>
  <c r="I268" i="27" s="1"/>
  <c r="E265" i="30"/>
  <c r="G265" i="30" s="1"/>
  <c r="I267" i="27" s="1"/>
  <c r="E264" i="30"/>
  <c r="G264" i="30" s="1"/>
  <c r="I266" i="27" s="1"/>
  <c r="E263" i="30"/>
  <c r="G263" i="30" s="1"/>
  <c r="I265" i="27" s="1"/>
  <c r="E262" i="30"/>
  <c r="G262" i="30" s="1"/>
  <c r="I264" i="27" s="1"/>
  <c r="E261" i="30"/>
  <c r="G261" i="30" s="1"/>
  <c r="I263" i="27" s="1"/>
  <c r="E260" i="30"/>
  <c r="G260" i="30" s="1"/>
  <c r="I262" i="27" s="1"/>
  <c r="E259" i="30"/>
  <c r="G259" i="30" s="1"/>
  <c r="I261" i="27" s="1"/>
  <c r="E258" i="30"/>
  <c r="G258" i="30" s="1"/>
  <c r="I260" i="27" s="1"/>
  <c r="E257" i="30"/>
  <c r="G257" i="30" s="1"/>
  <c r="I259" i="27" s="1"/>
  <c r="E256" i="30"/>
  <c r="G256" i="30" s="1"/>
  <c r="I258" i="27" s="1"/>
  <c r="E255" i="30"/>
  <c r="G255" i="30" s="1"/>
  <c r="I257" i="27" s="1"/>
  <c r="E254" i="30"/>
  <c r="G254" i="30" s="1"/>
  <c r="I256" i="27" s="1"/>
  <c r="E253" i="30"/>
  <c r="G253" i="30" s="1"/>
  <c r="I255" i="27" s="1"/>
  <c r="E252" i="30"/>
  <c r="G252" i="30" s="1"/>
  <c r="I254" i="27" s="1"/>
  <c r="E251" i="30"/>
  <c r="G251" i="30" s="1"/>
  <c r="I253" i="27" s="1"/>
  <c r="E250" i="30"/>
  <c r="G250" i="30" s="1"/>
  <c r="I252" i="27" s="1"/>
  <c r="E249" i="30"/>
  <c r="G249" i="30" s="1"/>
  <c r="I251" i="27" s="1"/>
  <c r="E248" i="30"/>
  <c r="G248" i="30" s="1"/>
  <c r="I250" i="27" s="1"/>
  <c r="E247" i="30"/>
  <c r="G247" i="30" s="1"/>
  <c r="I249" i="27" s="1"/>
  <c r="E246" i="30"/>
  <c r="G246" i="30" s="1"/>
  <c r="I248" i="27" s="1"/>
  <c r="E245" i="30"/>
  <c r="G245" i="30" s="1"/>
  <c r="I247" i="27" s="1"/>
  <c r="E244" i="30"/>
  <c r="G244" i="30" s="1"/>
  <c r="I246" i="27" s="1"/>
  <c r="E243" i="30"/>
  <c r="G243" i="30" s="1"/>
  <c r="I245" i="27" s="1"/>
  <c r="E242" i="30"/>
  <c r="G242" i="30" s="1"/>
  <c r="I244" i="27" s="1"/>
  <c r="E241" i="30"/>
  <c r="G241" i="30" s="1"/>
  <c r="I243" i="27" s="1"/>
  <c r="E240" i="30"/>
  <c r="G240" i="30" s="1"/>
  <c r="I242" i="27" s="1"/>
  <c r="E239" i="30"/>
  <c r="G239" i="30" s="1"/>
  <c r="I241" i="27" s="1"/>
  <c r="E238" i="30"/>
  <c r="G238" i="30" s="1"/>
  <c r="I240" i="27" s="1"/>
  <c r="E237" i="30"/>
  <c r="G237" i="30" s="1"/>
  <c r="I239" i="27" s="1"/>
  <c r="E236" i="30"/>
  <c r="G236" i="30" s="1"/>
  <c r="I238" i="27" s="1"/>
  <c r="E235" i="30"/>
  <c r="G235" i="30" s="1"/>
  <c r="I237" i="27" s="1"/>
  <c r="E234" i="30"/>
  <c r="G234" i="30" s="1"/>
  <c r="I236" i="27" s="1"/>
  <c r="E233" i="30"/>
  <c r="G233" i="30" s="1"/>
  <c r="I235" i="27" s="1"/>
  <c r="E232" i="30"/>
  <c r="G232" i="30" s="1"/>
  <c r="I234" i="27" s="1"/>
  <c r="E231" i="30"/>
  <c r="G231" i="30" s="1"/>
  <c r="I233" i="27" s="1"/>
  <c r="E230" i="30"/>
  <c r="G230" i="30" s="1"/>
  <c r="I232" i="27" s="1"/>
  <c r="E229" i="30"/>
  <c r="G229" i="30" s="1"/>
  <c r="I231" i="27" s="1"/>
  <c r="E228" i="30"/>
  <c r="G228" i="30" s="1"/>
  <c r="I230" i="27" s="1"/>
  <c r="E227" i="30"/>
  <c r="G227" i="30" s="1"/>
  <c r="I229" i="27" s="1"/>
  <c r="E226" i="30"/>
  <c r="G226" i="30" s="1"/>
  <c r="I228" i="27" s="1"/>
  <c r="E225" i="30"/>
  <c r="G225" i="30" s="1"/>
  <c r="I227" i="27" s="1"/>
  <c r="E224" i="30"/>
  <c r="G224" i="30" s="1"/>
  <c r="I226" i="27" s="1"/>
  <c r="E223" i="30"/>
  <c r="G223" i="30" s="1"/>
  <c r="I225" i="27" s="1"/>
  <c r="E222" i="30"/>
  <c r="G222" i="30" s="1"/>
  <c r="I224" i="27" s="1"/>
  <c r="E221" i="30"/>
  <c r="G221" i="30" s="1"/>
  <c r="I223" i="27" s="1"/>
  <c r="E220" i="30"/>
  <c r="G220" i="30" s="1"/>
  <c r="I222" i="27" s="1"/>
  <c r="E219" i="30"/>
  <c r="G219" i="30" s="1"/>
  <c r="I221" i="27" s="1"/>
  <c r="E218" i="30"/>
  <c r="G218" i="30" s="1"/>
  <c r="I220" i="27" s="1"/>
  <c r="E217" i="30"/>
  <c r="G217" i="30" s="1"/>
  <c r="I219" i="27" s="1"/>
  <c r="E216" i="30"/>
  <c r="G216" i="30" s="1"/>
  <c r="I218" i="27" s="1"/>
  <c r="E215" i="30"/>
  <c r="G215" i="30" s="1"/>
  <c r="I217" i="27" s="1"/>
  <c r="E214" i="30"/>
  <c r="G214" i="30" s="1"/>
  <c r="I216" i="27" s="1"/>
  <c r="E213" i="30"/>
  <c r="G213" i="30" s="1"/>
  <c r="I215" i="27" s="1"/>
  <c r="E212" i="30"/>
  <c r="G212" i="30" s="1"/>
  <c r="I214" i="27" s="1"/>
  <c r="E211" i="30"/>
  <c r="G211" i="30" s="1"/>
  <c r="I213" i="27" s="1"/>
  <c r="E210" i="30"/>
  <c r="G210" i="30" s="1"/>
  <c r="I212" i="27" s="1"/>
  <c r="E209" i="30"/>
  <c r="G209" i="30" s="1"/>
  <c r="I211" i="27" s="1"/>
  <c r="E208" i="30"/>
  <c r="G208" i="30" s="1"/>
  <c r="I210" i="27" s="1"/>
  <c r="E207" i="30"/>
  <c r="G207" i="30" s="1"/>
  <c r="I209" i="27" s="1"/>
  <c r="E206" i="30"/>
  <c r="G206" i="30" s="1"/>
  <c r="I208" i="27" s="1"/>
  <c r="E205" i="30"/>
  <c r="G205" i="30" s="1"/>
  <c r="I207" i="27" s="1"/>
  <c r="E204" i="30"/>
  <c r="G204" i="30" s="1"/>
  <c r="I206" i="27" s="1"/>
  <c r="E203" i="30"/>
  <c r="G203" i="30" s="1"/>
  <c r="I205" i="27" s="1"/>
  <c r="E202" i="30"/>
  <c r="G202" i="30" s="1"/>
  <c r="I204" i="27" s="1"/>
  <c r="E201" i="30"/>
  <c r="G201" i="30" s="1"/>
  <c r="I203" i="27" s="1"/>
  <c r="E200" i="30"/>
  <c r="G200" i="30" s="1"/>
  <c r="I202" i="27" s="1"/>
  <c r="E199" i="30"/>
  <c r="G199" i="30" s="1"/>
  <c r="I201" i="27" s="1"/>
  <c r="E198" i="30"/>
  <c r="G198" i="30" s="1"/>
  <c r="I200" i="27" s="1"/>
  <c r="E197" i="30"/>
  <c r="G197" i="30" s="1"/>
  <c r="I199" i="27" s="1"/>
  <c r="E196" i="30"/>
  <c r="G196" i="30" s="1"/>
  <c r="I198" i="27" s="1"/>
  <c r="E195" i="30"/>
  <c r="G195" i="30" s="1"/>
  <c r="I197" i="27" s="1"/>
  <c r="E194" i="30"/>
  <c r="G194" i="30" s="1"/>
  <c r="I196" i="27" s="1"/>
  <c r="E193" i="30"/>
  <c r="G193" i="30" s="1"/>
  <c r="I195" i="27" s="1"/>
  <c r="E192" i="30"/>
  <c r="G192" i="30" s="1"/>
  <c r="I194" i="27" s="1"/>
  <c r="E191" i="30"/>
  <c r="G191" i="30" s="1"/>
  <c r="I193" i="27" s="1"/>
  <c r="E190" i="30"/>
  <c r="G190" i="30" s="1"/>
  <c r="I192" i="27" s="1"/>
  <c r="E189" i="30"/>
  <c r="G189" i="30" s="1"/>
  <c r="I191" i="27" s="1"/>
  <c r="E188" i="30"/>
  <c r="G188" i="30" s="1"/>
  <c r="I190" i="27" s="1"/>
  <c r="E187" i="30"/>
  <c r="G187" i="30" s="1"/>
  <c r="I189" i="27" s="1"/>
  <c r="E186" i="30"/>
  <c r="G186" i="30" s="1"/>
  <c r="I188" i="27" s="1"/>
  <c r="E185" i="30"/>
  <c r="G185" i="30" s="1"/>
  <c r="I187" i="27" s="1"/>
  <c r="E184" i="30"/>
  <c r="G184" i="30" s="1"/>
  <c r="I186" i="27" s="1"/>
  <c r="E183" i="30"/>
  <c r="G183" i="30" s="1"/>
  <c r="I185" i="27" s="1"/>
  <c r="E182" i="30"/>
  <c r="G182" i="30" s="1"/>
  <c r="I184" i="27" s="1"/>
  <c r="E181" i="30"/>
  <c r="G181" i="30" s="1"/>
  <c r="I183" i="27" s="1"/>
  <c r="E180" i="30"/>
  <c r="G180" i="30" s="1"/>
  <c r="I182" i="27" s="1"/>
  <c r="E179" i="30"/>
  <c r="G179" i="30" s="1"/>
  <c r="I181" i="27" s="1"/>
  <c r="E178" i="30"/>
  <c r="G178" i="30" s="1"/>
  <c r="I180" i="27" s="1"/>
  <c r="B178" i="30"/>
  <c r="E177" i="30"/>
  <c r="G177" i="30" s="1"/>
  <c r="I179" i="27" s="1"/>
  <c r="E176" i="30"/>
  <c r="G176" i="30" s="1"/>
  <c r="I178" i="27" s="1"/>
  <c r="E175" i="30"/>
  <c r="G175" i="30" s="1"/>
  <c r="I177" i="27" s="1"/>
  <c r="E174" i="30"/>
  <c r="G174" i="30" s="1"/>
  <c r="I176" i="27" s="1"/>
  <c r="E173" i="30"/>
  <c r="G173" i="30" s="1"/>
  <c r="I175" i="27" s="1"/>
  <c r="E172" i="30"/>
  <c r="G172" i="30" s="1"/>
  <c r="I174" i="27" s="1"/>
  <c r="E171" i="30"/>
  <c r="G171" i="30" s="1"/>
  <c r="I173" i="27" s="1"/>
  <c r="E170" i="30"/>
  <c r="G170" i="30" s="1"/>
  <c r="I172" i="27" s="1"/>
  <c r="E169" i="30"/>
  <c r="G169" i="30" s="1"/>
  <c r="I171" i="27" s="1"/>
  <c r="E168" i="30"/>
  <c r="G168" i="30" s="1"/>
  <c r="I170" i="27" s="1"/>
  <c r="E167" i="30"/>
  <c r="G167" i="30" s="1"/>
  <c r="I169" i="27" s="1"/>
  <c r="E166" i="30"/>
  <c r="G166" i="30" s="1"/>
  <c r="I168" i="27" s="1"/>
  <c r="E165" i="30"/>
  <c r="G165" i="30" s="1"/>
  <c r="I167" i="27" s="1"/>
  <c r="E164" i="30"/>
  <c r="G164" i="30" s="1"/>
  <c r="I166" i="27" s="1"/>
  <c r="E163" i="30"/>
  <c r="G163" i="30" s="1"/>
  <c r="I165" i="27" s="1"/>
  <c r="E162" i="30"/>
  <c r="G162" i="30" s="1"/>
  <c r="I164" i="27" s="1"/>
  <c r="E161" i="30"/>
  <c r="G161" i="30" s="1"/>
  <c r="I163" i="27" s="1"/>
  <c r="E160" i="30"/>
  <c r="G160" i="30" s="1"/>
  <c r="I162" i="27" s="1"/>
  <c r="E159" i="30"/>
  <c r="G159" i="30" s="1"/>
  <c r="I161" i="27" s="1"/>
  <c r="E158" i="30"/>
  <c r="G158" i="30" s="1"/>
  <c r="I160" i="27" s="1"/>
  <c r="E157" i="30"/>
  <c r="G157" i="30" s="1"/>
  <c r="I159" i="27" s="1"/>
  <c r="E156" i="30"/>
  <c r="G156" i="30" s="1"/>
  <c r="I158" i="27" s="1"/>
  <c r="E155" i="30"/>
  <c r="G155" i="30" s="1"/>
  <c r="I157" i="27" s="1"/>
  <c r="E154" i="30"/>
  <c r="G154" i="30" s="1"/>
  <c r="I156" i="27" s="1"/>
  <c r="E153" i="30"/>
  <c r="G153" i="30" s="1"/>
  <c r="I155" i="27" s="1"/>
  <c r="E152" i="30"/>
  <c r="G152" i="30" s="1"/>
  <c r="I154" i="27" s="1"/>
  <c r="E151" i="30"/>
  <c r="G151" i="30" s="1"/>
  <c r="I153" i="27" s="1"/>
  <c r="E150" i="30"/>
  <c r="G150" i="30" s="1"/>
  <c r="I152" i="27" s="1"/>
  <c r="E149" i="30"/>
  <c r="G149" i="30" s="1"/>
  <c r="I151" i="27" s="1"/>
  <c r="E148" i="30"/>
  <c r="G148" i="30" s="1"/>
  <c r="I150" i="27" s="1"/>
  <c r="E147" i="30"/>
  <c r="G147" i="30" s="1"/>
  <c r="I149" i="27" s="1"/>
  <c r="E146" i="30"/>
  <c r="G146" i="30" s="1"/>
  <c r="I148" i="27" s="1"/>
  <c r="E145" i="30"/>
  <c r="G145" i="30" s="1"/>
  <c r="I147" i="27" s="1"/>
  <c r="E144" i="30"/>
  <c r="G144" i="30" s="1"/>
  <c r="I146" i="27" s="1"/>
  <c r="E143" i="30"/>
  <c r="G143" i="30" s="1"/>
  <c r="I145" i="27" s="1"/>
  <c r="E142" i="30"/>
  <c r="G142" i="30" s="1"/>
  <c r="I144" i="27" s="1"/>
  <c r="E141" i="30"/>
  <c r="G141" i="30" s="1"/>
  <c r="I143" i="27" s="1"/>
  <c r="E140" i="30"/>
  <c r="G140" i="30" s="1"/>
  <c r="I142" i="27" s="1"/>
  <c r="E139" i="30"/>
  <c r="G139" i="30" s="1"/>
  <c r="I141" i="27" s="1"/>
  <c r="E138" i="30"/>
  <c r="G138" i="30" s="1"/>
  <c r="I140" i="27" s="1"/>
  <c r="E137" i="30"/>
  <c r="G137" i="30" s="1"/>
  <c r="I139" i="27" s="1"/>
  <c r="E136" i="30"/>
  <c r="G136" i="30" s="1"/>
  <c r="I138" i="27" s="1"/>
  <c r="E135" i="30"/>
  <c r="G135" i="30" s="1"/>
  <c r="I137" i="27" s="1"/>
  <c r="E134" i="30"/>
  <c r="G134" i="30" s="1"/>
  <c r="I136" i="27" s="1"/>
  <c r="E133" i="30"/>
  <c r="G133" i="30" s="1"/>
  <c r="I135" i="27" s="1"/>
  <c r="E132" i="30"/>
  <c r="G132" i="30" s="1"/>
  <c r="I134" i="27" s="1"/>
  <c r="E131" i="30"/>
  <c r="G131" i="30" s="1"/>
  <c r="I133" i="27" s="1"/>
  <c r="E130" i="30"/>
  <c r="G130" i="30" s="1"/>
  <c r="I132" i="27" s="1"/>
  <c r="E129" i="30"/>
  <c r="G129" i="30" s="1"/>
  <c r="I131" i="27" s="1"/>
  <c r="E128" i="30"/>
  <c r="G128" i="30" s="1"/>
  <c r="I130" i="27" s="1"/>
  <c r="E127" i="30"/>
  <c r="G127" i="30" s="1"/>
  <c r="I129" i="27" s="1"/>
  <c r="E126" i="30"/>
  <c r="G126" i="30" s="1"/>
  <c r="I128" i="27" s="1"/>
  <c r="E125" i="30"/>
  <c r="G125" i="30" s="1"/>
  <c r="I127" i="27" s="1"/>
  <c r="E124" i="30"/>
  <c r="G124" i="30" s="1"/>
  <c r="I126" i="27" s="1"/>
  <c r="E123" i="30"/>
  <c r="G123" i="30" s="1"/>
  <c r="I125" i="27" s="1"/>
  <c r="E122" i="30"/>
  <c r="G122" i="30" s="1"/>
  <c r="I124" i="27" s="1"/>
  <c r="E121" i="30"/>
  <c r="G121" i="30" s="1"/>
  <c r="I123" i="27" s="1"/>
  <c r="E120" i="30"/>
  <c r="G120" i="30" s="1"/>
  <c r="I122" i="27" s="1"/>
  <c r="E119" i="30"/>
  <c r="G119" i="30" s="1"/>
  <c r="I121" i="27" s="1"/>
  <c r="E118" i="30"/>
  <c r="G118" i="30" s="1"/>
  <c r="I120" i="27" s="1"/>
  <c r="E117" i="30"/>
  <c r="G117" i="30" s="1"/>
  <c r="I119" i="27" s="1"/>
  <c r="E116" i="30"/>
  <c r="G116" i="30" s="1"/>
  <c r="I118" i="27" s="1"/>
  <c r="E115" i="30"/>
  <c r="G115" i="30" s="1"/>
  <c r="I117" i="27" s="1"/>
  <c r="E114" i="30"/>
  <c r="G114" i="30" s="1"/>
  <c r="I116" i="27" s="1"/>
  <c r="E113" i="30"/>
  <c r="G113" i="30" s="1"/>
  <c r="I115" i="27" s="1"/>
  <c r="E112" i="30"/>
  <c r="G112" i="30" s="1"/>
  <c r="I114" i="27" s="1"/>
  <c r="E111" i="30"/>
  <c r="G111" i="30" s="1"/>
  <c r="I113" i="27" s="1"/>
  <c r="E110" i="30"/>
  <c r="G110" i="30" s="1"/>
  <c r="I112" i="27" s="1"/>
  <c r="E109" i="30"/>
  <c r="G109" i="30" s="1"/>
  <c r="I111" i="27" s="1"/>
  <c r="E108" i="30"/>
  <c r="G108" i="30" s="1"/>
  <c r="I110" i="27" s="1"/>
  <c r="E107" i="30"/>
  <c r="G107" i="30" s="1"/>
  <c r="I109" i="27" s="1"/>
  <c r="E106" i="30"/>
  <c r="G106" i="30" s="1"/>
  <c r="I108" i="27" s="1"/>
  <c r="E105" i="30"/>
  <c r="G105" i="30" s="1"/>
  <c r="I107" i="27" s="1"/>
  <c r="E104" i="30"/>
  <c r="G104" i="30" s="1"/>
  <c r="I106" i="27" s="1"/>
  <c r="E103" i="30"/>
  <c r="G103" i="30" s="1"/>
  <c r="I105" i="27" s="1"/>
  <c r="E102" i="30"/>
  <c r="G102" i="30" s="1"/>
  <c r="I104" i="27" s="1"/>
  <c r="E101" i="30"/>
  <c r="G101" i="30" s="1"/>
  <c r="I103" i="27" s="1"/>
  <c r="E100" i="30"/>
  <c r="G100" i="30" s="1"/>
  <c r="I102" i="27" s="1"/>
  <c r="E99" i="30"/>
  <c r="G99" i="30" s="1"/>
  <c r="I101" i="27" s="1"/>
  <c r="E98" i="30"/>
  <c r="G98" i="30" s="1"/>
  <c r="I100" i="27" s="1"/>
  <c r="E97" i="30"/>
  <c r="G97" i="30" s="1"/>
  <c r="I99" i="27" s="1"/>
  <c r="E96" i="30"/>
  <c r="G96" i="30" s="1"/>
  <c r="I98" i="27" s="1"/>
  <c r="E95" i="30"/>
  <c r="G95" i="30" s="1"/>
  <c r="I97" i="27" s="1"/>
  <c r="E94" i="30"/>
  <c r="G94" i="30" s="1"/>
  <c r="I96" i="27" s="1"/>
  <c r="E93" i="30"/>
  <c r="G93" i="30" s="1"/>
  <c r="I95" i="27" s="1"/>
  <c r="E92" i="30"/>
  <c r="G92" i="30" s="1"/>
  <c r="I94" i="27" s="1"/>
  <c r="E91" i="30"/>
  <c r="G91" i="30" s="1"/>
  <c r="I93" i="27" s="1"/>
  <c r="E90" i="30"/>
  <c r="G90" i="30" s="1"/>
  <c r="I92" i="27" s="1"/>
  <c r="E89" i="30"/>
  <c r="G89" i="30" s="1"/>
  <c r="I91" i="27" s="1"/>
  <c r="E88" i="30"/>
  <c r="G88" i="30" s="1"/>
  <c r="I90" i="27" s="1"/>
  <c r="E87" i="30"/>
  <c r="G87" i="30" s="1"/>
  <c r="I89" i="27" s="1"/>
  <c r="E86" i="30"/>
  <c r="G86" i="30" s="1"/>
  <c r="I88" i="27" s="1"/>
  <c r="E85" i="30"/>
  <c r="G85" i="30" s="1"/>
  <c r="I87" i="27" s="1"/>
  <c r="E84" i="30"/>
  <c r="G84" i="30" s="1"/>
  <c r="I86" i="27" s="1"/>
  <c r="E83" i="30"/>
  <c r="G83" i="30" s="1"/>
  <c r="I85" i="27" s="1"/>
  <c r="E82" i="30"/>
  <c r="G82" i="30" s="1"/>
  <c r="I84" i="27" s="1"/>
  <c r="E81" i="30"/>
  <c r="G81" i="30" s="1"/>
  <c r="I83" i="27" s="1"/>
  <c r="E80" i="30"/>
  <c r="G80" i="30" s="1"/>
  <c r="I82" i="27" s="1"/>
  <c r="E79" i="30"/>
  <c r="G79" i="30" s="1"/>
  <c r="I81" i="27" s="1"/>
  <c r="E78" i="30"/>
  <c r="G78" i="30" s="1"/>
  <c r="I80" i="27" s="1"/>
  <c r="E77" i="30"/>
  <c r="G77" i="30" s="1"/>
  <c r="I79" i="27" s="1"/>
  <c r="E76" i="30"/>
  <c r="G76" i="30" s="1"/>
  <c r="I78" i="27" s="1"/>
  <c r="E75" i="30"/>
  <c r="G75" i="30" s="1"/>
  <c r="I77" i="27" s="1"/>
  <c r="E74" i="30"/>
  <c r="G74" i="30" s="1"/>
  <c r="I76" i="27" s="1"/>
  <c r="E73" i="30"/>
  <c r="G73" i="30" s="1"/>
  <c r="I75" i="27" s="1"/>
  <c r="E72" i="30"/>
  <c r="G72" i="30" s="1"/>
  <c r="I74" i="27" s="1"/>
  <c r="E71" i="30"/>
  <c r="G71" i="30" s="1"/>
  <c r="I73" i="27" s="1"/>
  <c r="E70" i="30"/>
  <c r="G70" i="30" s="1"/>
  <c r="I72" i="27" s="1"/>
  <c r="E69" i="30"/>
  <c r="G69" i="30" s="1"/>
  <c r="I71" i="27" s="1"/>
  <c r="E68" i="30"/>
  <c r="G68" i="30" s="1"/>
  <c r="I70" i="27" s="1"/>
  <c r="E67" i="30"/>
  <c r="G67" i="30" s="1"/>
  <c r="I69" i="27" s="1"/>
  <c r="E66" i="30"/>
  <c r="G66" i="30" s="1"/>
  <c r="I68" i="27" s="1"/>
  <c r="E65" i="30"/>
  <c r="G65" i="30" s="1"/>
  <c r="I67" i="27" s="1"/>
  <c r="E64" i="30"/>
  <c r="G64" i="30" s="1"/>
  <c r="I66" i="27" s="1"/>
  <c r="E63" i="30"/>
  <c r="G63" i="30" s="1"/>
  <c r="I65" i="27" s="1"/>
  <c r="E62" i="30"/>
  <c r="G62" i="30" s="1"/>
  <c r="I64" i="27" s="1"/>
  <c r="E61" i="30"/>
  <c r="G61" i="30" s="1"/>
  <c r="I63" i="27" s="1"/>
  <c r="E60" i="30"/>
  <c r="G60" i="30" s="1"/>
  <c r="I62" i="27" s="1"/>
  <c r="E59" i="30"/>
  <c r="G59" i="30" s="1"/>
  <c r="I61" i="27" s="1"/>
  <c r="E58" i="30"/>
  <c r="G58" i="30" s="1"/>
  <c r="I60" i="27" s="1"/>
  <c r="E57" i="30"/>
  <c r="G57" i="30" s="1"/>
  <c r="I59" i="27" s="1"/>
  <c r="E56" i="30"/>
  <c r="G56" i="30" s="1"/>
  <c r="I58" i="27" s="1"/>
  <c r="E55" i="30"/>
  <c r="G55" i="30" s="1"/>
  <c r="I57" i="27" s="1"/>
  <c r="E54" i="30"/>
  <c r="G54" i="30" s="1"/>
  <c r="I56" i="27" s="1"/>
  <c r="E53" i="30"/>
  <c r="G53" i="30" s="1"/>
  <c r="I55" i="27" s="1"/>
  <c r="E52" i="30"/>
  <c r="G52" i="30" s="1"/>
  <c r="I54" i="27" s="1"/>
  <c r="E51" i="30"/>
  <c r="G51" i="30" s="1"/>
  <c r="I53" i="27" s="1"/>
  <c r="E50" i="30"/>
  <c r="G50" i="30" s="1"/>
  <c r="I52" i="27" s="1"/>
  <c r="E49" i="30"/>
  <c r="G49" i="30" s="1"/>
  <c r="I51" i="27" s="1"/>
  <c r="E48" i="30"/>
  <c r="G48" i="30" s="1"/>
  <c r="I50" i="27" s="1"/>
  <c r="E47" i="30"/>
  <c r="G47" i="30" s="1"/>
  <c r="I49" i="27" s="1"/>
  <c r="E46" i="30"/>
  <c r="G46" i="30" s="1"/>
  <c r="I48" i="27" s="1"/>
  <c r="E45" i="30"/>
  <c r="G45" i="30" s="1"/>
  <c r="I47" i="27" s="1"/>
  <c r="E44" i="30"/>
  <c r="G44" i="30" s="1"/>
  <c r="I46" i="27" s="1"/>
  <c r="E43" i="30"/>
  <c r="G43" i="30" s="1"/>
  <c r="I45" i="27" s="1"/>
  <c r="E42" i="30"/>
  <c r="G42" i="30" s="1"/>
  <c r="I44" i="27" s="1"/>
  <c r="E41" i="30"/>
  <c r="G41" i="30" s="1"/>
  <c r="I43" i="27" s="1"/>
  <c r="E40" i="30"/>
  <c r="G40" i="30" s="1"/>
  <c r="I42" i="27" s="1"/>
  <c r="E39" i="30"/>
  <c r="G39" i="30" s="1"/>
  <c r="I41" i="27" s="1"/>
  <c r="E38" i="30"/>
  <c r="G38" i="30" s="1"/>
  <c r="I40" i="27" s="1"/>
  <c r="E37" i="30"/>
  <c r="G37" i="30" s="1"/>
  <c r="I39" i="27" s="1"/>
  <c r="E36" i="30"/>
  <c r="G36" i="30" s="1"/>
  <c r="I38" i="27" s="1"/>
  <c r="E35" i="30"/>
  <c r="G35" i="30" s="1"/>
  <c r="I37" i="27" s="1"/>
  <c r="E34" i="30"/>
  <c r="G34" i="30" s="1"/>
  <c r="I36" i="27" s="1"/>
  <c r="E33" i="30"/>
  <c r="G33" i="30" s="1"/>
  <c r="I35" i="27" s="1"/>
  <c r="E32" i="30"/>
  <c r="G32" i="30" s="1"/>
  <c r="I34" i="27" s="1"/>
  <c r="E31" i="30"/>
  <c r="G31" i="30" s="1"/>
  <c r="I33" i="27" s="1"/>
  <c r="E30" i="30"/>
  <c r="G30" i="30" s="1"/>
  <c r="I32" i="27" s="1"/>
  <c r="E29" i="30"/>
  <c r="G29" i="30" s="1"/>
  <c r="I31" i="27" s="1"/>
  <c r="E28" i="30"/>
  <c r="G28" i="30" s="1"/>
  <c r="I30" i="27" s="1"/>
  <c r="E27" i="30"/>
  <c r="G27" i="30" s="1"/>
  <c r="I29" i="27" s="1"/>
  <c r="E26" i="30"/>
  <c r="G26" i="30" s="1"/>
  <c r="I28" i="27" s="1"/>
  <c r="E25" i="30"/>
  <c r="G25" i="30" s="1"/>
  <c r="I27" i="27" s="1"/>
  <c r="E24" i="30"/>
  <c r="G24" i="30" s="1"/>
  <c r="I26" i="27" s="1"/>
  <c r="E23" i="30"/>
  <c r="G23" i="30" s="1"/>
  <c r="I25" i="27" s="1"/>
  <c r="E22" i="30"/>
  <c r="G22" i="30" s="1"/>
  <c r="I24" i="27" s="1"/>
  <c r="E21" i="30"/>
  <c r="G21" i="30" s="1"/>
  <c r="I23" i="27" s="1"/>
  <c r="E20" i="30"/>
  <c r="G20" i="30" s="1"/>
  <c r="I22" i="27" s="1"/>
  <c r="E19" i="30"/>
  <c r="G19" i="30" s="1"/>
  <c r="I21" i="27" s="1"/>
  <c r="E18" i="30"/>
  <c r="G18" i="30" s="1"/>
  <c r="I20" i="27" s="1"/>
  <c r="E17" i="30"/>
  <c r="G17" i="30" s="1"/>
  <c r="I19" i="27" s="1"/>
  <c r="E16" i="30"/>
  <c r="G16" i="30" s="1"/>
  <c r="I18" i="27" s="1"/>
  <c r="E15" i="30"/>
  <c r="G15" i="30" s="1"/>
  <c r="I17" i="27" s="1"/>
  <c r="E14" i="30"/>
  <c r="G14" i="30" s="1"/>
  <c r="I16" i="27" s="1"/>
  <c r="E13" i="30"/>
  <c r="G13" i="30" s="1"/>
  <c r="I15" i="27" s="1"/>
  <c r="E12" i="30"/>
  <c r="G12" i="30" s="1"/>
  <c r="I14" i="27" s="1"/>
  <c r="E11" i="30"/>
  <c r="G11" i="30" s="1"/>
  <c r="I13" i="27" s="1"/>
  <c r="E10" i="30"/>
  <c r="G10" i="30" s="1"/>
  <c r="I12" i="27" s="1"/>
  <c r="E9" i="30"/>
  <c r="G9" i="30" s="1"/>
  <c r="I11" i="27" s="1"/>
  <c r="E8" i="30"/>
  <c r="G8" i="30" s="1"/>
  <c r="I10" i="27" s="1"/>
  <c r="E7" i="30"/>
  <c r="G7" i="30" s="1"/>
  <c r="I9" i="27" s="1"/>
  <c r="E354" i="29"/>
  <c r="G354" i="29" s="1"/>
  <c r="E353" i="29"/>
  <c r="G353" i="29" s="1"/>
  <c r="E352" i="29"/>
  <c r="G352" i="29" s="1"/>
  <c r="E351" i="29"/>
  <c r="G351" i="29" s="1"/>
  <c r="H353" i="27" s="1"/>
  <c r="E350" i="29"/>
  <c r="G350" i="29" s="1"/>
  <c r="H352" i="27" s="1"/>
  <c r="E349" i="29"/>
  <c r="G349" i="29" s="1"/>
  <c r="H351" i="27" s="1"/>
  <c r="E348" i="29"/>
  <c r="G348" i="29" s="1"/>
  <c r="H350" i="27" s="1"/>
  <c r="E347" i="29"/>
  <c r="G347" i="29" s="1"/>
  <c r="H349" i="27" s="1"/>
  <c r="E346" i="29"/>
  <c r="G346" i="29" s="1"/>
  <c r="H348" i="27" s="1"/>
  <c r="E345" i="29"/>
  <c r="G345" i="29" s="1"/>
  <c r="H347" i="27" s="1"/>
  <c r="E344" i="29"/>
  <c r="G344" i="29" s="1"/>
  <c r="H346" i="27" s="1"/>
  <c r="E343" i="29"/>
  <c r="G343" i="29" s="1"/>
  <c r="H345" i="27" s="1"/>
  <c r="E342" i="29"/>
  <c r="G342" i="29" s="1"/>
  <c r="H344" i="27" s="1"/>
  <c r="E341" i="29"/>
  <c r="G341" i="29" s="1"/>
  <c r="H343" i="27" s="1"/>
  <c r="E340" i="29"/>
  <c r="G340" i="29" s="1"/>
  <c r="H342" i="27" s="1"/>
  <c r="E339" i="29"/>
  <c r="G339" i="29" s="1"/>
  <c r="H341" i="27" s="1"/>
  <c r="E338" i="29"/>
  <c r="G338" i="29" s="1"/>
  <c r="H340" i="27" s="1"/>
  <c r="E337" i="29"/>
  <c r="G337" i="29" s="1"/>
  <c r="H339" i="27" s="1"/>
  <c r="E336" i="29"/>
  <c r="G336" i="29" s="1"/>
  <c r="H338" i="27" s="1"/>
  <c r="E335" i="29"/>
  <c r="G335" i="29" s="1"/>
  <c r="H337" i="27" s="1"/>
  <c r="E334" i="29"/>
  <c r="G334" i="29" s="1"/>
  <c r="H336" i="27" s="1"/>
  <c r="E333" i="29"/>
  <c r="G333" i="29" s="1"/>
  <c r="H335" i="27" s="1"/>
  <c r="E332" i="29"/>
  <c r="G332" i="29" s="1"/>
  <c r="H334" i="27" s="1"/>
  <c r="E331" i="29"/>
  <c r="G331" i="29" s="1"/>
  <c r="H333" i="27" s="1"/>
  <c r="E330" i="29"/>
  <c r="G330" i="29" s="1"/>
  <c r="H332" i="27" s="1"/>
  <c r="E329" i="29"/>
  <c r="G329" i="29" s="1"/>
  <c r="H331" i="27" s="1"/>
  <c r="E328" i="29"/>
  <c r="G328" i="29" s="1"/>
  <c r="H330" i="27" s="1"/>
  <c r="E327" i="29"/>
  <c r="G327" i="29" s="1"/>
  <c r="H329" i="27" s="1"/>
  <c r="E326" i="29"/>
  <c r="G326" i="29" s="1"/>
  <c r="H328" i="27" s="1"/>
  <c r="E325" i="29"/>
  <c r="G325" i="29" s="1"/>
  <c r="H327" i="27" s="1"/>
  <c r="E324" i="29"/>
  <c r="G324" i="29" s="1"/>
  <c r="H326" i="27" s="1"/>
  <c r="E323" i="29"/>
  <c r="G323" i="29" s="1"/>
  <c r="H325" i="27" s="1"/>
  <c r="E322" i="29"/>
  <c r="G322" i="29" s="1"/>
  <c r="H324" i="27" s="1"/>
  <c r="E321" i="29"/>
  <c r="G321" i="29" s="1"/>
  <c r="H323" i="27" s="1"/>
  <c r="E320" i="29"/>
  <c r="G320" i="29" s="1"/>
  <c r="H322" i="27" s="1"/>
  <c r="E319" i="29"/>
  <c r="G319" i="29" s="1"/>
  <c r="H321" i="27" s="1"/>
  <c r="E318" i="29"/>
  <c r="G318" i="29" s="1"/>
  <c r="H320" i="27" s="1"/>
  <c r="E317" i="29"/>
  <c r="G317" i="29" s="1"/>
  <c r="H319" i="27" s="1"/>
  <c r="E316" i="29"/>
  <c r="G316" i="29" s="1"/>
  <c r="H318" i="27" s="1"/>
  <c r="E315" i="29"/>
  <c r="G315" i="29" s="1"/>
  <c r="H317" i="27" s="1"/>
  <c r="E314" i="29"/>
  <c r="G314" i="29" s="1"/>
  <c r="H316" i="27" s="1"/>
  <c r="E313" i="29"/>
  <c r="G313" i="29" s="1"/>
  <c r="H315" i="27" s="1"/>
  <c r="E312" i="29"/>
  <c r="G312" i="29" s="1"/>
  <c r="H314" i="27" s="1"/>
  <c r="E311" i="29"/>
  <c r="G311" i="29" s="1"/>
  <c r="H313" i="27" s="1"/>
  <c r="E310" i="29"/>
  <c r="G310" i="29" s="1"/>
  <c r="H312" i="27" s="1"/>
  <c r="E309" i="29"/>
  <c r="G309" i="29" s="1"/>
  <c r="H311" i="27" s="1"/>
  <c r="E308" i="29"/>
  <c r="G308" i="29" s="1"/>
  <c r="H310" i="27" s="1"/>
  <c r="E307" i="29"/>
  <c r="G307" i="29" s="1"/>
  <c r="H309" i="27" s="1"/>
  <c r="E306" i="29"/>
  <c r="G306" i="29" s="1"/>
  <c r="H308" i="27" s="1"/>
  <c r="E305" i="29"/>
  <c r="G305" i="29" s="1"/>
  <c r="H307" i="27" s="1"/>
  <c r="E304" i="29"/>
  <c r="G304" i="29" s="1"/>
  <c r="H306" i="27" s="1"/>
  <c r="E303" i="29"/>
  <c r="G303" i="29" s="1"/>
  <c r="H305" i="27" s="1"/>
  <c r="E302" i="29"/>
  <c r="G302" i="29" s="1"/>
  <c r="H304" i="27" s="1"/>
  <c r="E301" i="29"/>
  <c r="G301" i="29" s="1"/>
  <c r="H303" i="27" s="1"/>
  <c r="E300" i="29"/>
  <c r="G300" i="29" s="1"/>
  <c r="H302" i="27" s="1"/>
  <c r="E299" i="29"/>
  <c r="G299" i="29" s="1"/>
  <c r="H301" i="27" s="1"/>
  <c r="E298" i="29"/>
  <c r="G298" i="29" s="1"/>
  <c r="H300" i="27" s="1"/>
  <c r="E297" i="29"/>
  <c r="G297" i="29" s="1"/>
  <c r="H299" i="27" s="1"/>
  <c r="E296" i="29"/>
  <c r="G296" i="29" s="1"/>
  <c r="H298" i="27" s="1"/>
  <c r="E295" i="29"/>
  <c r="G295" i="29" s="1"/>
  <c r="H297" i="27" s="1"/>
  <c r="E294" i="29"/>
  <c r="G294" i="29" s="1"/>
  <c r="H296" i="27" s="1"/>
  <c r="E293" i="29"/>
  <c r="G293" i="29" s="1"/>
  <c r="H295" i="27" s="1"/>
  <c r="E292" i="29"/>
  <c r="G292" i="29" s="1"/>
  <c r="H294" i="27" s="1"/>
  <c r="E291" i="29"/>
  <c r="G291" i="29" s="1"/>
  <c r="H293" i="27" s="1"/>
  <c r="E290" i="29"/>
  <c r="G290" i="29" s="1"/>
  <c r="H292" i="27" s="1"/>
  <c r="E289" i="29"/>
  <c r="G289" i="29" s="1"/>
  <c r="H291" i="27" s="1"/>
  <c r="E288" i="29"/>
  <c r="G288" i="29" s="1"/>
  <c r="H290" i="27" s="1"/>
  <c r="E287" i="29"/>
  <c r="G287" i="29" s="1"/>
  <c r="H289" i="27" s="1"/>
  <c r="E286" i="29"/>
  <c r="G286" i="29" s="1"/>
  <c r="H288" i="27" s="1"/>
  <c r="E285" i="29"/>
  <c r="G285" i="29" s="1"/>
  <c r="H287" i="27" s="1"/>
  <c r="E284" i="29"/>
  <c r="G284" i="29" s="1"/>
  <c r="H286" i="27" s="1"/>
  <c r="E283" i="29"/>
  <c r="G283" i="29" s="1"/>
  <c r="H285" i="27" s="1"/>
  <c r="E282" i="29"/>
  <c r="G282" i="29" s="1"/>
  <c r="H284" i="27" s="1"/>
  <c r="E281" i="29"/>
  <c r="G281" i="29" s="1"/>
  <c r="H283" i="27" s="1"/>
  <c r="E280" i="29"/>
  <c r="G280" i="29" s="1"/>
  <c r="H282" i="27" s="1"/>
  <c r="E279" i="29"/>
  <c r="G279" i="29" s="1"/>
  <c r="H281" i="27" s="1"/>
  <c r="E278" i="29"/>
  <c r="G278" i="29" s="1"/>
  <c r="H280" i="27" s="1"/>
  <c r="E277" i="29"/>
  <c r="G277" i="29" s="1"/>
  <c r="H279" i="27" s="1"/>
  <c r="E276" i="29"/>
  <c r="G276" i="29" s="1"/>
  <c r="H278" i="27" s="1"/>
  <c r="E275" i="29"/>
  <c r="G275" i="29" s="1"/>
  <c r="H277" i="27" s="1"/>
  <c r="E274" i="29"/>
  <c r="G274" i="29" s="1"/>
  <c r="H276" i="27" s="1"/>
  <c r="E273" i="29"/>
  <c r="G273" i="29" s="1"/>
  <c r="H275" i="27" s="1"/>
  <c r="E272" i="29"/>
  <c r="G272" i="29" s="1"/>
  <c r="H274" i="27" s="1"/>
  <c r="E271" i="29"/>
  <c r="G271" i="29" s="1"/>
  <c r="H273" i="27" s="1"/>
  <c r="E270" i="29"/>
  <c r="G270" i="29" s="1"/>
  <c r="H272" i="27" s="1"/>
  <c r="E269" i="29"/>
  <c r="G269" i="29" s="1"/>
  <c r="H271" i="27" s="1"/>
  <c r="E268" i="29"/>
  <c r="G268" i="29" s="1"/>
  <c r="H270" i="27" s="1"/>
  <c r="E267" i="29"/>
  <c r="G267" i="29" s="1"/>
  <c r="H269" i="27" s="1"/>
  <c r="E266" i="29"/>
  <c r="G266" i="29" s="1"/>
  <c r="H268" i="27" s="1"/>
  <c r="E265" i="29"/>
  <c r="G265" i="29" s="1"/>
  <c r="H267" i="27" s="1"/>
  <c r="E264" i="29"/>
  <c r="G264" i="29" s="1"/>
  <c r="H266" i="27" s="1"/>
  <c r="E263" i="29"/>
  <c r="G263" i="29" s="1"/>
  <c r="H265" i="27" s="1"/>
  <c r="E262" i="29"/>
  <c r="G262" i="29" s="1"/>
  <c r="H264" i="27" s="1"/>
  <c r="E261" i="29"/>
  <c r="G261" i="29" s="1"/>
  <c r="H263" i="27" s="1"/>
  <c r="E260" i="29"/>
  <c r="G260" i="29" s="1"/>
  <c r="H262" i="27" s="1"/>
  <c r="E259" i="29"/>
  <c r="G259" i="29" s="1"/>
  <c r="H261" i="27" s="1"/>
  <c r="E258" i="29"/>
  <c r="G258" i="29" s="1"/>
  <c r="H260" i="27" s="1"/>
  <c r="E257" i="29"/>
  <c r="G257" i="29" s="1"/>
  <c r="H259" i="27" s="1"/>
  <c r="E256" i="29"/>
  <c r="G256" i="29" s="1"/>
  <c r="H258" i="27" s="1"/>
  <c r="E255" i="29"/>
  <c r="G255" i="29" s="1"/>
  <c r="H257" i="27" s="1"/>
  <c r="E254" i="29"/>
  <c r="G254" i="29" s="1"/>
  <c r="H256" i="27" s="1"/>
  <c r="E253" i="29"/>
  <c r="G253" i="29" s="1"/>
  <c r="H255" i="27" s="1"/>
  <c r="E252" i="29"/>
  <c r="G252" i="29" s="1"/>
  <c r="H254" i="27" s="1"/>
  <c r="E251" i="29"/>
  <c r="G251" i="29" s="1"/>
  <c r="H253" i="27" s="1"/>
  <c r="E250" i="29"/>
  <c r="G250" i="29" s="1"/>
  <c r="H252" i="27" s="1"/>
  <c r="E249" i="29"/>
  <c r="G249" i="29" s="1"/>
  <c r="H251" i="27" s="1"/>
  <c r="E248" i="29"/>
  <c r="G248" i="29" s="1"/>
  <c r="H250" i="27" s="1"/>
  <c r="E247" i="29"/>
  <c r="G247" i="29" s="1"/>
  <c r="H249" i="27" s="1"/>
  <c r="E246" i="29"/>
  <c r="G246" i="29" s="1"/>
  <c r="H248" i="27" s="1"/>
  <c r="E245" i="29"/>
  <c r="G245" i="29" s="1"/>
  <c r="H247" i="27" s="1"/>
  <c r="E244" i="29"/>
  <c r="G244" i="29" s="1"/>
  <c r="H246" i="27" s="1"/>
  <c r="E243" i="29"/>
  <c r="G243" i="29" s="1"/>
  <c r="H245" i="27" s="1"/>
  <c r="E242" i="29"/>
  <c r="G242" i="29" s="1"/>
  <c r="H244" i="27" s="1"/>
  <c r="E241" i="29"/>
  <c r="G241" i="29" s="1"/>
  <c r="H243" i="27" s="1"/>
  <c r="E240" i="29"/>
  <c r="G240" i="29" s="1"/>
  <c r="H242" i="27" s="1"/>
  <c r="E239" i="29"/>
  <c r="G239" i="29" s="1"/>
  <c r="H241" i="27" s="1"/>
  <c r="E238" i="29"/>
  <c r="G238" i="29" s="1"/>
  <c r="H240" i="27" s="1"/>
  <c r="E237" i="29"/>
  <c r="G237" i="29" s="1"/>
  <c r="H239" i="27" s="1"/>
  <c r="E236" i="29"/>
  <c r="G236" i="29" s="1"/>
  <c r="H238" i="27" s="1"/>
  <c r="E235" i="29"/>
  <c r="G235" i="29" s="1"/>
  <c r="H237" i="27" s="1"/>
  <c r="E234" i="29"/>
  <c r="G234" i="29" s="1"/>
  <c r="H236" i="27" s="1"/>
  <c r="E233" i="29"/>
  <c r="G233" i="29" s="1"/>
  <c r="H235" i="27" s="1"/>
  <c r="E232" i="29"/>
  <c r="G232" i="29" s="1"/>
  <c r="H234" i="27" s="1"/>
  <c r="E231" i="29"/>
  <c r="G231" i="29" s="1"/>
  <c r="H233" i="27" s="1"/>
  <c r="E230" i="29"/>
  <c r="G230" i="29" s="1"/>
  <c r="H232" i="27" s="1"/>
  <c r="E229" i="29"/>
  <c r="G229" i="29" s="1"/>
  <c r="H231" i="27" s="1"/>
  <c r="E228" i="29"/>
  <c r="G228" i="29" s="1"/>
  <c r="H230" i="27" s="1"/>
  <c r="E227" i="29"/>
  <c r="G227" i="29" s="1"/>
  <c r="H229" i="27" s="1"/>
  <c r="E226" i="29"/>
  <c r="G226" i="29" s="1"/>
  <c r="H228" i="27" s="1"/>
  <c r="E225" i="29"/>
  <c r="G225" i="29" s="1"/>
  <c r="H227" i="27" s="1"/>
  <c r="E224" i="29"/>
  <c r="G224" i="29" s="1"/>
  <c r="H226" i="27" s="1"/>
  <c r="E223" i="29"/>
  <c r="G223" i="29" s="1"/>
  <c r="H225" i="27" s="1"/>
  <c r="E222" i="29"/>
  <c r="G222" i="29" s="1"/>
  <c r="H224" i="27" s="1"/>
  <c r="E221" i="29"/>
  <c r="G221" i="29" s="1"/>
  <c r="H223" i="27" s="1"/>
  <c r="E220" i="29"/>
  <c r="G220" i="29" s="1"/>
  <c r="H222" i="27" s="1"/>
  <c r="E219" i="29"/>
  <c r="G219" i="29" s="1"/>
  <c r="H221" i="27" s="1"/>
  <c r="E218" i="29"/>
  <c r="G218" i="29" s="1"/>
  <c r="H220" i="27" s="1"/>
  <c r="E217" i="29"/>
  <c r="G217" i="29" s="1"/>
  <c r="H219" i="27" s="1"/>
  <c r="E216" i="29"/>
  <c r="G216" i="29" s="1"/>
  <c r="H218" i="27" s="1"/>
  <c r="E215" i="29"/>
  <c r="G215" i="29" s="1"/>
  <c r="H217" i="27" s="1"/>
  <c r="E214" i="29"/>
  <c r="G214" i="29" s="1"/>
  <c r="H216" i="27" s="1"/>
  <c r="E213" i="29"/>
  <c r="G213" i="29" s="1"/>
  <c r="H215" i="27" s="1"/>
  <c r="E212" i="29"/>
  <c r="G212" i="29" s="1"/>
  <c r="H214" i="27" s="1"/>
  <c r="E211" i="29"/>
  <c r="G211" i="29" s="1"/>
  <c r="H213" i="27" s="1"/>
  <c r="E210" i="29"/>
  <c r="G210" i="29" s="1"/>
  <c r="H212" i="27" s="1"/>
  <c r="E209" i="29"/>
  <c r="G209" i="29" s="1"/>
  <c r="H211" i="27" s="1"/>
  <c r="E208" i="29"/>
  <c r="G208" i="29" s="1"/>
  <c r="H210" i="27" s="1"/>
  <c r="E207" i="29"/>
  <c r="G207" i="29" s="1"/>
  <c r="H209" i="27" s="1"/>
  <c r="E206" i="29"/>
  <c r="G206" i="29" s="1"/>
  <c r="H208" i="27" s="1"/>
  <c r="E205" i="29"/>
  <c r="G205" i="29" s="1"/>
  <c r="H207" i="27" s="1"/>
  <c r="E204" i="29"/>
  <c r="G204" i="29" s="1"/>
  <c r="H206" i="27" s="1"/>
  <c r="E203" i="29"/>
  <c r="G203" i="29" s="1"/>
  <c r="H205" i="27" s="1"/>
  <c r="E202" i="29"/>
  <c r="G202" i="29" s="1"/>
  <c r="H204" i="27" s="1"/>
  <c r="E201" i="29"/>
  <c r="G201" i="29" s="1"/>
  <c r="H203" i="27" s="1"/>
  <c r="E200" i="29"/>
  <c r="G200" i="29" s="1"/>
  <c r="H202" i="27" s="1"/>
  <c r="E199" i="29"/>
  <c r="G199" i="29" s="1"/>
  <c r="H201" i="27" s="1"/>
  <c r="E198" i="29"/>
  <c r="G198" i="29" s="1"/>
  <c r="H200" i="27" s="1"/>
  <c r="E197" i="29"/>
  <c r="G197" i="29" s="1"/>
  <c r="H199" i="27" s="1"/>
  <c r="E196" i="29"/>
  <c r="G196" i="29" s="1"/>
  <c r="H198" i="27" s="1"/>
  <c r="E195" i="29"/>
  <c r="G195" i="29" s="1"/>
  <c r="H197" i="27" s="1"/>
  <c r="E194" i="29"/>
  <c r="G194" i="29" s="1"/>
  <c r="H196" i="27" s="1"/>
  <c r="E193" i="29"/>
  <c r="G193" i="29" s="1"/>
  <c r="H195" i="27" s="1"/>
  <c r="E192" i="29"/>
  <c r="G192" i="29" s="1"/>
  <c r="H194" i="27" s="1"/>
  <c r="E191" i="29"/>
  <c r="G191" i="29" s="1"/>
  <c r="H193" i="27" s="1"/>
  <c r="E190" i="29"/>
  <c r="G190" i="29" s="1"/>
  <c r="H192" i="27" s="1"/>
  <c r="E189" i="29"/>
  <c r="G189" i="29" s="1"/>
  <c r="H191" i="27" s="1"/>
  <c r="E188" i="29"/>
  <c r="G188" i="29" s="1"/>
  <c r="H190" i="27" s="1"/>
  <c r="E187" i="29"/>
  <c r="G187" i="29" s="1"/>
  <c r="H189" i="27" s="1"/>
  <c r="E186" i="29"/>
  <c r="G186" i="29" s="1"/>
  <c r="H188" i="27" s="1"/>
  <c r="E185" i="29"/>
  <c r="G185" i="29" s="1"/>
  <c r="H187" i="27" s="1"/>
  <c r="E184" i="29"/>
  <c r="G184" i="29" s="1"/>
  <c r="H186" i="27" s="1"/>
  <c r="E183" i="29"/>
  <c r="G183" i="29" s="1"/>
  <c r="H185" i="27" s="1"/>
  <c r="E182" i="29"/>
  <c r="G182" i="29" s="1"/>
  <c r="H184" i="27" s="1"/>
  <c r="E181" i="29"/>
  <c r="G181" i="29" s="1"/>
  <c r="H183" i="27" s="1"/>
  <c r="E180" i="29"/>
  <c r="G180" i="29" s="1"/>
  <c r="H182" i="27" s="1"/>
  <c r="E179" i="29"/>
  <c r="G179" i="29" s="1"/>
  <c r="H181" i="27" s="1"/>
  <c r="E178" i="29"/>
  <c r="G178" i="29" s="1"/>
  <c r="H180" i="27" s="1"/>
  <c r="B178" i="29"/>
  <c r="E177" i="29"/>
  <c r="G177" i="29" s="1"/>
  <c r="H179" i="27" s="1"/>
  <c r="E176" i="29"/>
  <c r="G176" i="29" s="1"/>
  <c r="H178" i="27" s="1"/>
  <c r="E175" i="29"/>
  <c r="G175" i="29" s="1"/>
  <c r="H177" i="27" s="1"/>
  <c r="E174" i="29"/>
  <c r="G174" i="29" s="1"/>
  <c r="H176" i="27" s="1"/>
  <c r="E173" i="29"/>
  <c r="G173" i="29" s="1"/>
  <c r="H175" i="27" s="1"/>
  <c r="E172" i="29"/>
  <c r="G172" i="29" s="1"/>
  <c r="H174" i="27" s="1"/>
  <c r="E171" i="29"/>
  <c r="G171" i="29" s="1"/>
  <c r="H173" i="27" s="1"/>
  <c r="E170" i="29"/>
  <c r="G170" i="29" s="1"/>
  <c r="H172" i="27" s="1"/>
  <c r="E169" i="29"/>
  <c r="G169" i="29" s="1"/>
  <c r="H171" i="27" s="1"/>
  <c r="E168" i="29"/>
  <c r="G168" i="29" s="1"/>
  <c r="H170" i="27" s="1"/>
  <c r="E167" i="29"/>
  <c r="G167" i="29" s="1"/>
  <c r="H169" i="27" s="1"/>
  <c r="E166" i="29"/>
  <c r="G166" i="29" s="1"/>
  <c r="H168" i="27" s="1"/>
  <c r="E165" i="29"/>
  <c r="G165" i="29" s="1"/>
  <c r="H167" i="27" s="1"/>
  <c r="E164" i="29"/>
  <c r="G164" i="29" s="1"/>
  <c r="H166" i="27" s="1"/>
  <c r="E163" i="29"/>
  <c r="G163" i="29" s="1"/>
  <c r="H165" i="27" s="1"/>
  <c r="E162" i="29"/>
  <c r="G162" i="29" s="1"/>
  <c r="H164" i="27" s="1"/>
  <c r="E161" i="29"/>
  <c r="G161" i="29" s="1"/>
  <c r="H163" i="27" s="1"/>
  <c r="E160" i="29"/>
  <c r="G160" i="29" s="1"/>
  <c r="H162" i="27" s="1"/>
  <c r="E159" i="29"/>
  <c r="G159" i="29" s="1"/>
  <c r="H161" i="27" s="1"/>
  <c r="E158" i="29"/>
  <c r="G158" i="29" s="1"/>
  <c r="H160" i="27" s="1"/>
  <c r="E157" i="29"/>
  <c r="G157" i="29" s="1"/>
  <c r="H159" i="27" s="1"/>
  <c r="E156" i="29"/>
  <c r="G156" i="29" s="1"/>
  <c r="H158" i="27" s="1"/>
  <c r="E155" i="29"/>
  <c r="G155" i="29" s="1"/>
  <c r="H157" i="27" s="1"/>
  <c r="E154" i="29"/>
  <c r="G154" i="29" s="1"/>
  <c r="H156" i="27" s="1"/>
  <c r="E153" i="29"/>
  <c r="G153" i="29" s="1"/>
  <c r="H155" i="27" s="1"/>
  <c r="E152" i="29"/>
  <c r="G152" i="29" s="1"/>
  <c r="H154" i="27" s="1"/>
  <c r="E151" i="29"/>
  <c r="G151" i="29" s="1"/>
  <c r="H153" i="27" s="1"/>
  <c r="E150" i="29"/>
  <c r="G150" i="29" s="1"/>
  <c r="H152" i="27" s="1"/>
  <c r="E149" i="29"/>
  <c r="G149" i="29" s="1"/>
  <c r="H151" i="27" s="1"/>
  <c r="E148" i="29"/>
  <c r="G148" i="29" s="1"/>
  <c r="H150" i="27" s="1"/>
  <c r="E147" i="29"/>
  <c r="G147" i="29" s="1"/>
  <c r="H149" i="27" s="1"/>
  <c r="E146" i="29"/>
  <c r="G146" i="29" s="1"/>
  <c r="H148" i="27" s="1"/>
  <c r="E145" i="29"/>
  <c r="G145" i="29" s="1"/>
  <c r="H147" i="27" s="1"/>
  <c r="E144" i="29"/>
  <c r="G144" i="29" s="1"/>
  <c r="H146" i="27" s="1"/>
  <c r="E143" i="29"/>
  <c r="G143" i="29" s="1"/>
  <c r="H145" i="27" s="1"/>
  <c r="E142" i="29"/>
  <c r="G142" i="29" s="1"/>
  <c r="H144" i="27" s="1"/>
  <c r="E141" i="29"/>
  <c r="G141" i="29" s="1"/>
  <c r="H143" i="27" s="1"/>
  <c r="E140" i="29"/>
  <c r="G140" i="29" s="1"/>
  <c r="H142" i="27" s="1"/>
  <c r="E139" i="29"/>
  <c r="G139" i="29" s="1"/>
  <c r="H141" i="27" s="1"/>
  <c r="E138" i="29"/>
  <c r="G138" i="29" s="1"/>
  <c r="H140" i="27" s="1"/>
  <c r="E137" i="29"/>
  <c r="G137" i="29" s="1"/>
  <c r="H139" i="27" s="1"/>
  <c r="E136" i="29"/>
  <c r="G136" i="29" s="1"/>
  <c r="H138" i="27" s="1"/>
  <c r="E135" i="29"/>
  <c r="G135" i="29" s="1"/>
  <c r="H137" i="27" s="1"/>
  <c r="E134" i="29"/>
  <c r="G134" i="29" s="1"/>
  <c r="H136" i="27" s="1"/>
  <c r="E133" i="29"/>
  <c r="G133" i="29" s="1"/>
  <c r="H135" i="27" s="1"/>
  <c r="E132" i="29"/>
  <c r="G132" i="29" s="1"/>
  <c r="H134" i="27" s="1"/>
  <c r="E131" i="29"/>
  <c r="G131" i="29" s="1"/>
  <c r="H133" i="27" s="1"/>
  <c r="E130" i="29"/>
  <c r="G130" i="29" s="1"/>
  <c r="H132" i="27" s="1"/>
  <c r="E129" i="29"/>
  <c r="G129" i="29" s="1"/>
  <c r="H131" i="27" s="1"/>
  <c r="E128" i="29"/>
  <c r="G128" i="29" s="1"/>
  <c r="H130" i="27" s="1"/>
  <c r="E127" i="29"/>
  <c r="G127" i="29" s="1"/>
  <c r="H129" i="27" s="1"/>
  <c r="E126" i="29"/>
  <c r="G126" i="29" s="1"/>
  <c r="H128" i="27" s="1"/>
  <c r="E125" i="29"/>
  <c r="G125" i="29" s="1"/>
  <c r="H127" i="27" s="1"/>
  <c r="E124" i="29"/>
  <c r="G124" i="29" s="1"/>
  <c r="H126" i="27" s="1"/>
  <c r="E123" i="29"/>
  <c r="G123" i="29" s="1"/>
  <c r="H125" i="27" s="1"/>
  <c r="E122" i="29"/>
  <c r="G122" i="29" s="1"/>
  <c r="H124" i="27" s="1"/>
  <c r="E121" i="29"/>
  <c r="G121" i="29" s="1"/>
  <c r="H123" i="27" s="1"/>
  <c r="E120" i="29"/>
  <c r="G120" i="29" s="1"/>
  <c r="H122" i="27" s="1"/>
  <c r="E119" i="29"/>
  <c r="G119" i="29" s="1"/>
  <c r="H121" i="27" s="1"/>
  <c r="E118" i="29"/>
  <c r="G118" i="29" s="1"/>
  <c r="H120" i="27" s="1"/>
  <c r="E117" i="29"/>
  <c r="G117" i="29" s="1"/>
  <c r="H119" i="27" s="1"/>
  <c r="E116" i="29"/>
  <c r="G116" i="29" s="1"/>
  <c r="H118" i="27" s="1"/>
  <c r="E115" i="29"/>
  <c r="G115" i="29" s="1"/>
  <c r="H117" i="27" s="1"/>
  <c r="E114" i="29"/>
  <c r="G114" i="29" s="1"/>
  <c r="H116" i="27" s="1"/>
  <c r="E113" i="29"/>
  <c r="G113" i="29" s="1"/>
  <c r="H115" i="27" s="1"/>
  <c r="E112" i="29"/>
  <c r="G112" i="29" s="1"/>
  <c r="H114" i="27" s="1"/>
  <c r="E111" i="29"/>
  <c r="G111" i="29" s="1"/>
  <c r="H113" i="27" s="1"/>
  <c r="E110" i="29"/>
  <c r="G110" i="29" s="1"/>
  <c r="H112" i="27" s="1"/>
  <c r="E109" i="29"/>
  <c r="G109" i="29" s="1"/>
  <c r="H111" i="27" s="1"/>
  <c r="E108" i="29"/>
  <c r="G108" i="29" s="1"/>
  <c r="H110" i="27" s="1"/>
  <c r="E107" i="29"/>
  <c r="G107" i="29" s="1"/>
  <c r="H109" i="27" s="1"/>
  <c r="E106" i="29"/>
  <c r="G106" i="29" s="1"/>
  <c r="H108" i="27" s="1"/>
  <c r="E105" i="29"/>
  <c r="G105" i="29" s="1"/>
  <c r="H107" i="27" s="1"/>
  <c r="E104" i="29"/>
  <c r="G104" i="29" s="1"/>
  <c r="H106" i="27" s="1"/>
  <c r="E103" i="29"/>
  <c r="G103" i="29" s="1"/>
  <c r="H105" i="27" s="1"/>
  <c r="E102" i="29"/>
  <c r="G102" i="29" s="1"/>
  <c r="H104" i="27" s="1"/>
  <c r="E101" i="29"/>
  <c r="G101" i="29" s="1"/>
  <c r="H103" i="27" s="1"/>
  <c r="E100" i="29"/>
  <c r="G100" i="29" s="1"/>
  <c r="H102" i="27" s="1"/>
  <c r="E99" i="29"/>
  <c r="G99" i="29" s="1"/>
  <c r="H101" i="27" s="1"/>
  <c r="E98" i="29"/>
  <c r="G98" i="29" s="1"/>
  <c r="H100" i="27" s="1"/>
  <c r="E97" i="29"/>
  <c r="G97" i="29" s="1"/>
  <c r="H99" i="27" s="1"/>
  <c r="E96" i="29"/>
  <c r="G96" i="29" s="1"/>
  <c r="H98" i="27" s="1"/>
  <c r="E95" i="29"/>
  <c r="G95" i="29" s="1"/>
  <c r="H97" i="27" s="1"/>
  <c r="E94" i="29"/>
  <c r="G94" i="29" s="1"/>
  <c r="H96" i="27" s="1"/>
  <c r="E93" i="29"/>
  <c r="G93" i="29" s="1"/>
  <c r="H95" i="27" s="1"/>
  <c r="E92" i="29"/>
  <c r="G92" i="29" s="1"/>
  <c r="H94" i="27" s="1"/>
  <c r="E91" i="29"/>
  <c r="G91" i="29" s="1"/>
  <c r="H93" i="27" s="1"/>
  <c r="E90" i="29"/>
  <c r="G90" i="29" s="1"/>
  <c r="H92" i="27" s="1"/>
  <c r="E89" i="29"/>
  <c r="G89" i="29" s="1"/>
  <c r="H91" i="27" s="1"/>
  <c r="E88" i="29"/>
  <c r="G88" i="29" s="1"/>
  <c r="H90" i="27" s="1"/>
  <c r="E87" i="29"/>
  <c r="G87" i="29" s="1"/>
  <c r="H89" i="27" s="1"/>
  <c r="E86" i="29"/>
  <c r="G86" i="29" s="1"/>
  <c r="H88" i="27" s="1"/>
  <c r="E85" i="29"/>
  <c r="G85" i="29" s="1"/>
  <c r="H87" i="27" s="1"/>
  <c r="E84" i="29"/>
  <c r="G84" i="29" s="1"/>
  <c r="H86" i="27" s="1"/>
  <c r="E83" i="29"/>
  <c r="G83" i="29" s="1"/>
  <c r="H85" i="27" s="1"/>
  <c r="E82" i="29"/>
  <c r="G82" i="29" s="1"/>
  <c r="H84" i="27" s="1"/>
  <c r="E81" i="29"/>
  <c r="G81" i="29" s="1"/>
  <c r="H83" i="27" s="1"/>
  <c r="E80" i="29"/>
  <c r="G80" i="29" s="1"/>
  <c r="H82" i="27" s="1"/>
  <c r="E79" i="29"/>
  <c r="G79" i="29" s="1"/>
  <c r="H81" i="27" s="1"/>
  <c r="E78" i="29"/>
  <c r="G78" i="29" s="1"/>
  <c r="H80" i="27" s="1"/>
  <c r="E77" i="29"/>
  <c r="G77" i="29" s="1"/>
  <c r="H79" i="27" s="1"/>
  <c r="E76" i="29"/>
  <c r="G76" i="29" s="1"/>
  <c r="H78" i="27" s="1"/>
  <c r="E75" i="29"/>
  <c r="G75" i="29" s="1"/>
  <c r="H77" i="27" s="1"/>
  <c r="E74" i="29"/>
  <c r="G74" i="29" s="1"/>
  <c r="H76" i="27" s="1"/>
  <c r="E73" i="29"/>
  <c r="G73" i="29" s="1"/>
  <c r="H75" i="27" s="1"/>
  <c r="E72" i="29"/>
  <c r="G72" i="29" s="1"/>
  <c r="H74" i="27" s="1"/>
  <c r="E71" i="29"/>
  <c r="G71" i="29" s="1"/>
  <c r="H73" i="27" s="1"/>
  <c r="E70" i="29"/>
  <c r="G70" i="29" s="1"/>
  <c r="H72" i="27" s="1"/>
  <c r="E69" i="29"/>
  <c r="G69" i="29" s="1"/>
  <c r="H71" i="27" s="1"/>
  <c r="E68" i="29"/>
  <c r="G68" i="29" s="1"/>
  <c r="H70" i="27" s="1"/>
  <c r="E67" i="29"/>
  <c r="G67" i="29" s="1"/>
  <c r="H69" i="27" s="1"/>
  <c r="E66" i="29"/>
  <c r="G66" i="29" s="1"/>
  <c r="H68" i="27" s="1"/>
  <c r="E65" i="29"/>
  <c r="G65" i="29" s="1"/>
  <c r="H67" i="27" s="1"/>
  <c r="E64" i="29"/>
  <c r="G64" i="29" s="1"/>
  <c r="H66" i="27" s="1"/>
  <c r="E63" i="29"/>
  <c r="G63" i="29" s="1"/>
  <c r="H65" i="27" s="1"/>
  <c r="E62" i="29"/>
  <c r="G62" i="29" s="1"/>
  <c r="H64" i="27" s="1"/>
  <c r="E61" i="29"/>
  <c r="G61" i="29" s="1"/>
  <c r="H63" i="27" s="1"/>
  <c r="E60" i="29"/>
  <c r="G60" i="29" s="1"/>
  <c r="H62" i="27" s="1"/>
  <c r="E59" i="29"/>
  <c r="G59" i="29" s="1"/>
  <c r="H61" i="27" s="1"/>
  <c r="E58" i="29"/>
  <c r="G58" i="29" s="1"/>
  <c r="H60" i="27" s="1"/>
  <c r="E57" i="29"/>
  <c r="G57" i="29" s="1"/>
  <c r="H59" i="27" s="1"/>
  <c r="E56" i="29"/>
  <c r="G56" i="29" s="1"/>
  <c r="H58" i="27" s="1"/>
  <c r="E55" i="29"/>
  <c r="G55" i="29" s="1"/>
  <c r="H57" i="27" s="1"/>
  <c r="E54" i="29"/>
  <c r="G54" i="29" s="1"/>
  <c r="H56" i="27" s="1"/>
  <c r="E53" i="29"/>
  <c r="G53" i="29" s="1"/>
  <c r="H55" i="27" s="1"/>
  <c r="E52" i="29"/>
  <c r="G52" i="29" s="1"/>
  <c r="H54" i="27" s="1"/>
  <c r="E51" i="29"/>
  <c r="G51" i="29" s="1"/>
  <c r="H53" i="27" s="1"/>
  <c r="E50" i="29"/>
  <c r="G50" i="29" s="1"/>
  <c r="H52" i="27" s="1"/>
  <c r="E49" i="29"/>
  <c r="G49" i="29" s="1"/>
  <c r="H51" i="27" s="1"/>
  <c r="E48" i="29"/>
  <c r="G48" i="29" s="1"/>
  <c r="H50" i="27" s="1"/>
  <c r="E47" i="29"/>
  <c r="G47" i="29" s="1"/>
  <c r="H49" i="27" s="1"/>
  <c r="E46" i="29"/>
  <c r="G46" i="29" s="1"/>
  <c r="H48" i="27" s="1"/>
  <c r="E45" i="29"/>
  <c r="G45" i="29" s="1"/>
  <c r="H47" i="27" s="1"/>
  <c r="E44" i="29"/>
  <c r="G44" i="29" s="1"/>
  <c r="H46" i="27" s="1"/>
  <c r="E43" i="29"/>
  <c r="G43" i="29" s="1"/>
  <c r="H45" i="27" s="1"/>
  <c r="E42" i="29"/>
  <c r="G42" i="29" s="1"/>
  <c r="H44" i="27" s="1"/>
  <c r="E41" i="29"/>
  <c r="G41" i="29" s="1"/>
  <c r="H43" i="27" s="1"/>
  <c r="E40" i="29"/>
  <c r="G40" i="29" s="1"/>
  <c r="H42" i="27" s="1"/>
  <c r="E39" i="29"/>
  <c r="G39" i="29" s="1"/>
  <c r="H41" i="27" s="1"/>
  <c r="E38" i="29"/>
  <c r="G38" i="29" s="1"/>
  <c r="H40" i="27" s="1"/>
  <c r="E37" i="29"/>
  <c r="G37" i="29" s="1"/>
  <c r="H39" i="27" s="1"/>
  <c r="E36" i="29"/>
  <c r="G36" i="29" s="1"/>
  <c r="H38" i="27" s="1"/>
  <c r="E35" i="29"/>
  <c r="G35" i="29" s="1"/>
  <c r="H37" i="27" s="1"/>
  <c r="E34" i="29"/>
  <c r="G34" i="29" s="1"/>
  <c r="H36" i="27" s="1"/>
  <c r="E33" i="29"/>
  <c r="G33" i="29" s="1"/>
  <c r="H35" i="27" s="1"/>
  <c r="E32" i="29"/>
  <c r="G32" i="29" s="1"/>
  <c r="H34" i="27" s="1"/>
  <c r="E31" i="29"/>
  <c r="G31" i="29" s="1"/>
  <c r="H33" i="27" s="1"/>
  <c r="E30" i="29"/>
  <c r="G30" i="29" s="1"/>
  <c r="H32" i="27" s="1"/>
  <c r="E29" i="29"/>
  <c r="G29" i="29" s="1"/>
  <c r="H31" i="27" s="1"/>
  <c r="E28" i="29"/>
  <c r="G28" i="29" s="1"/>
  <c r="H30" i="27" s="1"/>
  <c r="E27" i="29"/>
  <c r="G27" i="29" s="1"/>
  <c r="H29" i="27" s="1"/>
  <c r="E26" i="29"/>
  <c r="G26" i="29" s="1"/>
  <c r="H28" i="27" s="1"/>
  <c r="E25" i="29"/>
  <c r="G25" i="29" s="1"/>
  <c r="H27" i="27" s="1"/>
  <c r="E24" i="29"/>
  <c r="G24" i="29" s="1"/>
  <c r="H26" i="27" s="1"/>
  <c r="E23" i="29"/>
  <c r="G23" i="29" s="1"/>
  <c r="H25" i="27" s="1"/>
  <c r="E22" i="29"/>
  <c r="G22" i="29" s="1"/>
  <c r="H24" i="27" s="1"/>
  <c r="E21" i="29"/>
  <c r="G21" i="29" s="1"/>
  <c r="H23" i="27" s="1"/>
  <c r="E20" i="29"/>
  <c r="G20" i="29" s="1"/>
  <c r="H22" i="27" s="1"/>
  <c r="E19" i="29"/>
  <c r="G19" i="29" s="1"/>
  <c r="H21" i="27" s="1"/>
  <c r="E18" i="29"/>
  <c r="G18" i="29" s="1"/>
  <c r="H20" i="27" s="1"/>
  <c r="E17" i="29"/>
  <c r="G17" i="29" s="1"/>
  <c r="H19" i="27" s="1"/>
  <c r="E16" i="29"/>
  <c r="G16" i="29" s="1"/>
  <c r="H18" i="27" s="1"/>
  <c r="E15" i="29"/>
  <c r="G15" i="29" s="1"/>
  <c r="H17" i="27" s="1"/>
  <c r="E14" i="29"/>
  <c r="G14" i="29" s="1"/>
  <c r="H16" i="27" s="1"/>
  <c r="E13" i="29"/>
  <c r="G13" i="29" s="1"/>
  <c r="H15" i="27" s="1"/>
  <c r="E12" i="29"/>
  <c r="G12" i="29" s="1"/>
  <c r="H14" i="27" s="1"/>
  <c r="E11" i="29"/>
  <c r="G11" i="29" s="1"/>
  <c r="H13" i="27" s="1"/>
  <c r="E10" i="29"/>
  <c r="G10" i="29" s="1"/>
  <c r="H12" i="27" s="1"/>
  <c r="E9" i="29"/>
  <c r="G9" i="29" s="1"/>
  <c r="H11" i="27" s="1"/>
  <c r="E8" i="29"/>
  <c r="G8" i="29" s="1"/>
  <c r="H10" i="27" s="1"/>
  <c r="E7" i="29"/>
  <c r="G7" i="29" s="1"/>
  <c r="H9" i="27" s="1"/>
  <c r="E354" i="28"/>
  <c r="G354" i="28" s="1"/>
  <c r="E353" i="28"/>
  <c r="G353" i="28" s="1"/>
  <c r="E352" i="28"/>
  <c r="G352" i="28" s="1"/>
  <c r="E351" i="28"/>
  <c r="G351" i="28" s="1"/>
  <c r="G353" i="27" s="1"/>
  <c r="E350" i="28"/>
  <c r="G350" i="28" s="1"/>
  <c r="E349" i="28"/>
  <c r="G349" i="28" s="1"/>
  <c r="G351" i="27" s="1"/>
  <c r="E348" i="28"/>
  <c r="G348" i="28" s="1"/>
  <c r="G350" i="27" s="1"/>
  <c r="E347" i="28"/>
  <c r="G347" i="28" s="1"/>
  <c r="E346" i="28"/>
  <c r="G346" i="28" s="1"/>
  <c r="G348" i="27" s="1"/>
  <c r="E345" i="28"/>
  <c r="G345" i="28" s="1"/>
  <c r="G347" i="27" s="1"/>
  <c r="E344" i="28"/>
  <c r="G344" i="28" s="1"/>
  <c r="E343" i="28"/>
  <c r="G343" i="28" s="1"/>
  <c r="E342" i="28"/>
  <c r="G342" i="28" s="1"/>
  <c r="E341" i="28"/>
  <c r="G341" i="28" s="1"/>
  <c r="G343" i="27" s="1"/>
  <c r="E340" i="28"/>
  <c r="G340" i="28" s="1"/>
  <c r="G342" i="27" s="1"/>
  <c r="E339" i="28"/>
  <c r="G339" i="28" s="1"/>
  <c r="G341" i="27" s="1"/>
  <c r="E338" i="28"/>
  <c r="G338" i="28" s="1"/>
  <c r="G340" i="27" s="1"/>
  <c r="E337" i="28"/>
  <c r="G337" i="28" s="1"/>
  <c r="E336" i="28"/>
  <c r="G336" i="28" s="1"/>
  <c r="G338" i="27" s="1"/>
  <c r="E335" i="28"/>
  <c r="G335" i="28" s="1"/>
  <c r="G337" i="27" s="1"/>
  <c r="E334" i="28"/>
  <c r="G334" i="28" s="1"/>
  <c r="E333" i="28"/>
  <c r="G333" i="28" s="1"/>
  <c r="G335" i="27" s="1"/>
  <c r="E332" i="28"/>
  <c r="G332" i="28" s="1"/>
  <c r="G334" i="27" s="1"/>
  <c r="E331" i="28"/>
  <c r="G331" i="28" s="1"/>
  <c r="G333" i="27" s="1"/>
  <c r="E330" i="28"/>
  <c r="G330" i="28" s="1"/>
  <c r="G332" i="27" s="1"/>
  <c r="E329" i="28"/>
  <c r="G329" i="28" s="1"/>
  <c r="G331" i="27" s="1"/>
  <c r="E328" i="28"/>
  <c r="G328" i="28" s="1"/>
  <c r="E327" i="28"/>
  <c r="G327" i="28" s="1"/>
  <c r="E326" i="28"/>
  <c r="G326" i="28" s="1"/>
  <c r="G328" i="27" s="1"/>
  <c r="E325" i="28"/>
  <c r="G325" i="28" s="1"/>
  <c r="E324" i="28"/>
  <c r="G324" i="28" s="1"/>
  <c r="G326" i="27" s="1"/>
  <c r="E323" i="28"/>
  <c r="G323" i="28" s="1"/>
  <c r="G325" i="27" s="1"/>
  <c r="E322" i="28"/>
  <c r="G322" i="28" s="1"/>
  <c r="G324" i="27" s="1"/>
  <c r="E321" i="28"/>
  <c r="G321" i="28" s="1"/>
  <c r="G323" i="27" s="1"/>
  <c r="E320" i="28"/>
  <c r="G320" i="28" s="1"/>
  <c r="E319" i="28"/>
  <c r="G319" i="28" s="1"/>
  <c r="E318" i="28"/>
  <c r="G318" i="28" s="1"/>
  <c r="E317" i="28"/>
  <c r="G317" i="28" s="1"/>
  <c r="G319" i="27" s="1"/>
  <c r="E316" i="28"/>
  <c r="G316" i="28" s="1"/>
  <c r="E315" i="28"/>
  <c r="G315" i="28" s="1"/>
  <c r="G317" i="27" s="1"/>
  <c r="E314" i="28"/>
  <c r="G314" i="28" s="1"/>
  <c r="E313" i="28"/>
  <c r="G313" i="28" s="1"/>
  <c r="G315" i="27" s="1"/>
  <c r="E312" i="28"/>
  <c r="G312" i="28" s="1"/>
  <c r="G314" i="27" s="1"/>
  <c r="E311" i="28"/>
  <c r="G311" i="28" s="1"/>
  <c r="G313" i="27" s="1"/>
  <c r="E310" i="28"/>
  <c r="G310" i="28" s="1"/>
  <c r="G312" i="27" s="1"/>
  <c r="E309" i="28"/>
  <c r="G309" i="28" s="1"/>
  <c r="G311" i="27" s="1"/>
  <c r="E308" i="28"/>
  <c r="G308" i="28" s="1"/>
  <c r="E307" i="28"/>
  <c r="G307" i="28" s="1"/>
  <c r="G309" i="27" s="1"/>
  <c r="E306" i="28"/>
  <c r="G306" i="28" s="1"/>
  <c r="E305" i="28"/>
  <c r="G305" i="28" s="1"/>
  <c r="G307" i="27" s="1"/>
  <c r="E304" i="28"/>
  <c r="G304" i="28" s="1"/>
  <c r="E303" i="28"/>
  <c r="G303" i="28" s="1"/>
  <c r="E302" i="28"/>
  <c r="G302" i="28" s="1"/>
  <c r="E301" i="28"/>
  <c r="G301" i="28" s="1"/>
  <c r="G303" i="27" s="1"/>
  <c r="E300" i="28"/>
  <c r="G300" i="28" s="1"/>
  <c r="G302" i="27" s="1"/>
  <c r="E299" i="28"/>
  <c r="G299" i="28" s="1"/>
  <c r="G301" i="27" s="1"/>
  <c r="E298" i="28"/>
  <c r="G298" i="28" s="1"/>
  <c r="E297" i="28"/>
  <c r="G297" i="28" s="1"/>
  <c r="G299" i="27" s="1"/>
  <c r="E296" i="28"/>
  <c r="G296" i="28" s="1"/>
  <c r="E295" i="28"/>
  <c r="G295" i="28" s="1"/>
  <c r="E294" i="28"/>
  <c r="G294" i="28" s="1"/>
  <c r="E293" i="28"/>
  <c r="G293" i="28" s="1"/>
  <c r="G295" i="27" s="1"/>
  <c r="E292" i="28"/>
  <c r="G292" i="28" s="1"/>
  <c r="G294" i="27" s="1"/>
  <c r="E291" i="28"/>
  <c r="G291" i="28" s="1"/>
  <c r="G293" i="27" s="1"/>
  <c r="E290" i="28"/>
  <c r="G290" i="28" s="1"/>
  <c r="E289" i="28"/>
  <c r="G289" i="28" s="1"/>
  <c r="G291" i="27" s="1"/>
  <c r="E288" i="28"/>
  <c r="G288" i="28" s="1"/>
  <c r="G290" i="27" s="1"/>
  <c r="E287" i="28"/>
  <c r="G287" i="28" s="1"/>
  <c r="G289" i="27" s="1"/>
  <c r="E286" i="28"/>
  <c r="G286" i="28" s="1"/>
  <c r="E285" i="28"/>
  <c r="G285" i="28" s="1"/>
  <c r="G287" i="27" s="1"/>
  <c r="E284" i="28"/>
  <c r="G284" i="28" s="1"/>
  <c r="G286" i="27" s="1"/>
  <c r="E283" i="28"/>
  <c r="G283" i="28" s="1"/>
  <c r="G285" i="27" s="1"/>
  <c r="E282" i="28"/>
  <c r="G282" i="28" s="1"/>
  <c r="G284" i="27" s="1"/>
  <c r="E281" i="28"/>
  <c r="G281" i="28" s="1"/>
  <c r="G283" i="27" s="1"/>
  <c r="E280" i="28"/>
  <c r="G280" i="28" s="1"/>
  <c r="E279" i="28"/>
  <c r="G279" i="28" s="1"/>
  <c r="E278" i="28"/>
  <c r="G278" i="28" s="1"/>
  <c r="E277" i="28"/>
  <c r="G277" i="28" s="1"/>
  <c r="G279" i="27" s="1"/>
  <c r="E276" i="28"/>
  <c r="G276" i="28" s="1"/>
  <c r="E275" i="28"/>
  <c r="G275" i="28" s="1"/>
  <c r="G277" i="27" s="1"/>
  <c r="E274" i="28"/>
  <c r="G274" i="28" s="1"/>
  <c r="G276" i="27" s="1"/>
  <c r="E273" i="28"/>
  <c r="G273" i="28" s="1"/>
  <c r="G275" i="27" s="1"/>
  <c r="E272" i="28"/>
  <c r="G272" i="28" s="1"/>
  <c r="G274" i="27" s="1"/>
  <c r="E271" i="28"/>
  <c r="G271" i="28" s="1"/>
  <c r="G273" i="27" s="1"/>
  <c r="E270" i="28"/>
  <c r="G270" i="28" s="1"/>
  <c r="G272" i="27" s="1"/>
  <c r="E269" i="28"/>
  <c r="G269" i="28" s="1"/>
  <c r="G271" i="27" s="1"/>
  <c r="E268" i="28"/>
  <c r="G268" i="28" s="1"/>
  <c r="E267" i="28"/>
  <c r="G267" i="28" s="1"/>
  <c r="G269" i="27" s="1"/>
  <c r="E266" i="28"/>
  <c r="G266" i="28" s="1"/>
  <c r="E265" i="28"/>
  <c r="G265" i="28" s="1"/>
  <c r="G267" i="27" s="1"/>
  <c r="E264" i="28"/>
  <c r="G264" i="28" s="1"/>
  <c r="E263" i="28"/>
  <c r="G263" i="28" s="1"/>
  <c r="E262" i="28"/>
  <c r="G262" i="28" s="1"/>
  <c r="G264" i="27" s="1"/>
  <c r="E261" i="28"/>
  <c r="G261" i="28" s="1"/>
  <c r="G263" i="27" s="1"/>
  <c r="E260" i="28"/>
  <c r="G260" i="28" s="1"/>
  <c r="E259" i="28"/>
  <c r="G259" i="28" s="1"/>
  <c r="G261" i="27" s="1"/>
  <c r="E258" i="28"/>
  <c r="G258" i="28" s="1"/>
  <c r="E257" i="28"/>
  <c r="G257" i="28" s="1"/>
  <c r="G259" i="27" s="1"/>
  <c r="E256" i="28"/>
  <c r="G256" i="28" s="1"/>
  <c r="E255" i="28"/>
  <c r="G255" i="28" s="1"/>
  <c r="E254" i="28"/>
  <c r="G254" i="28" s="1"/>
  <c r="E253" i="28"/>
  <c r="G253" i="28" s="1"/>
  <c r="G255" i="27" s="1"/>
  <c r="E252" i="28"/>
  <c r="G252" i="28" s="1"/>
  <c r="G254" i="27" s="1"/>
  <c r="E251" i="28"/>
  <c r="G251" i="28" s="1"/>
  <c r="E250" i="28"/>
  <c r="G250" i="28" s="1"/>
  <c r="G252" i="27" s="1"/>
  <c r="E249" i="28"/>
  <c r="G249" i="28" s="1"/>
  <c r="E248" i="28"/>
  <c r="G248" i="28" s="1"/>
  <c r="G250" i="27" s="1"/>
  <c r="E247" i="28"/>
  <c r="G247" i="28" s="1"/>
  <c r="G249" i="27" s="1"/>
  <c r="E246" i="28"/>
  <c r="G246" i="28" s="1"/>
  <c r="G248" i="27" s="1"/>
  <c r="E245" i="28"/>
  <c r="G245" i="28" s="1"/>
  <c r="G247" i="27" s="1"/>
  <c r="E244" i="28"/>
  <c r="G244" i="28" s="1"/>
  <c r="G246" i="27" s="1"/>
  <c r="E243" i="28"/>
  <c r="G243" i="28" s="1"/>
  <c r="G245" i="27" s="1"/>
  <c r="E242" i="28"/>
  <c r="G242" i="28" s="1"/>
  <c r="G244" i="27" s="1"/>
  <c r="E241" i="28"/>
  <c r="G241" i="28" s="1"/>
  <c r="G243" i="27" s="1"/>
  <c r="E240" i="28"/>
  <c r="G240" i="28" s="1"/>
  <c r="E239" i="28"/>
  <c r="G239" i="28" s="1"/>
  <c r="E238" i="28"/>
  <c r="G238" i="28" s="1"/>
  <c r="E237" i="28"/>
  <c r="G237" i="28" s="1"/>
  <c r="G239" i="27" s="1"/>
  <c r="E236" i="28"/>
  <c r="G236" i="28" s="1"/>
  <c r="G238" i="27" s="1"/>
  <c r="E235" i="28"/>
  <c r="G235" i="28" s="1"/>
  <c r="G237" i="27" s="1"/>
  <c r="E234" i="28"/>
  <c r="G234" i="28" s="1"/>
  <c r="G236" i="27" s="1"/>
  <c r="E233" i="28"/>
  <c r="G233" i="28" s="1"/>
  <c r="G235" i="27" s="1"/>
  <c r="E232" i="28"/>
  <c r="G232" i="28" s="1"/>
  <c r="E231" i="28"/>
  <c r="G231" i="28" s="1"/>
  <c r="E230" i="28"/>
  <c r="G230" i="28" s="1"/>
  <c r="E229" i="28"/>
  <c r="G229" i="28" s="1"/>
  <c r="G231" i="27" s="1"/>
  <c r="E228" i="28"/>
  <c r="G228" i="28" s="1"/>
  <c r="G230" i="27" s="1"/>
  <c r="E227" i="28"/>
  <c r="G227" i="28" s="1"/>
  <c r="G229" i="27" s="1"/>
  <c r="E226" i="28"/>
  <c r="G226" i="28" s="1"/>
  <c r="G228" i="27" s="1"/>
  <c r="E225" i="28"/>
  <c r="G225" i="28" s="1"/>
  <c r="G227" i="27" s="1"/>
  <c r="E224" i="28"/>
  <c r="G224" i="28" s="1"/>
  <c r="G226" i="27" s="1"/>
  <c r="E223" i="28"/>
  <c r="G223" i="28" s="1"/>
  <c r="E222" i="28"/>
  <c r="G222" i="28" s="1"/>
  <c r="G224" i="27" s="1"/>
  <c r="E221" i="28"/>
  <c r="G221" i="28" s="1"/>
  <c r="E220" i="28"/>
  <c r="G220" i="28" s="1"/>
  <c r="G222" i="27" s="1"/>
  <c r="E219" i="28"/>
  <c r="G219" i="28" s="1"/>
  <c r="G221" i="27" s="1"/>
  <c r="E218" i="28"/>
  <c r="G218" i="28" s="1"/>
  <c r="G220" i="27" s="1"/>
  <c r="E217" i="28"/>
  <c r="G217" i="28" s="1"/>
  <c r="G219" i="27" s="1"/>
  <c r="E216" i="28"/>
  <c r="G216" i="28" s="1"/>
  <c r="E215" i="28"/>
  <c r="G215" i="28" s="1"/>
  <c r="E214" i="28"/>
  <c r="G214" i="28" s="1"/>
  <c r="G216" i="27" s="1"/>
  <c r="E213" i="28"/>
  <c r="G213" i="28" s="1"/>
  <c r="E212" i="28"/>
  <c r="G212" i="28" s="1"/>
  <c r="G214" i="27" s="1"/>
  <c r="E211" i="28"/>
  <c r="G211" i="28" s="1"/>
  <c r="E210" i="28"/>
  <c r="G210" i="28" s="1"/>
  <c r="G212" i="27" s="1"/>
  <c r="E209" i="28"/>
  <c r="G209" i="28" s="1"/>
  <c r="G211" i="27" s="1"/>
  <c r="E208" i="28"/>
  <c r="G208" i="28" s="1"/>
  <c r="E207" i="28"/>
  <c r="G207" i="28" s="1"/>
  <c r="E206" i="28"/>
  <c r="G206" i="28" s="1"/>
  <c r="E205" i="28"/>
  <c r="G205" i="28" s="1"/>
  <c r="E204" i="28"/>
  <c r="G204" i="28" s="1"/>
  <c r="G206" i="27" s="1"/>
  <c r="E203" i="28"/>
  <c r="G203" i="28" s="1"/>
  <c r="E202" i="28"/>
  <c r="G202" i="28" s="1"/>
  <c r="G204" i="27" s="1"/>
  <c r="E201" i="28"/>
  <c r="G201" i="28" s="1"/>
  <c r="G203" i="27" s="1"/>
  <c r="E200" i="28"/>
  <c r="G200" i="28" s="1"/>
  <c r="G202" i="27" s="1"/>
  <c r="E199" i="28"/>
  <c r="G199" i="28" s="1"/>
  <c r="G201" i="27" s="1"/>
  <c r="E198" i="28"/>
  <c r="G198" i="28" s="1"/>
  <c r="G200" i="27" s="1"/>
  <c r="E197" i="28"/>
  <c r="G197" i="28" s="1"/>
  <c r="G199" i="27" s="1"/>
  <c r="E196" i="28"/>
  <c r="G196" i="28" s="1"/>
  <c r="E195" i="28"/>
  <c r="G195" i="28" s="1"/>
  <c r="G197" i="27" s="1"/>
  <c r="E194" i="28"/>
  <c r="G194" i="28" s="1"/>
  <c r="E193" i="28"/>
  <c r="G193" i="28" s="1"/>
  <c r="G195" i="27" s="1"/>
  <c r="E192" i="28"/>
  <c r="G192" i="28" s="1"/>
  <c r="E191" i="28"/>
  <c r="G191" i="28" s="1"/>
  <c r="E190" i="28"/>
  <c r="G190" i="28" s="1"/>
  <c r="G192" i="27" s="1"/>
  <c r="E189" i="28"/>
  <c r="G189" i="28" s="1"/>
  <c r="G191" i="27" s="1"/>
  <c r="E188" i="28"/>
  <c r="G188" i="28" s="1"/>
  <c r="G190" i="27" s="1"/>
  <c r="E187" i="28"/>
  <c r="G187" i="28" s="1"/>
  <c r="E186" i="28"/>
  <c r="G186" i="28" s="1"/>
  <c r="G188" i="27" s="1"/>
  <c r="E185" i="28"/>
  <c r="G185" i="28" s="1"/>
  <c r="E184" i="28"/>
  <c r="G184" i="28" s="1"/>
  <c r="E183" i="28"/>
  <c r="G183" i="28" s="1"/>
  <c r="E182" i="28"/>
  <c r="G182" i="28" s="1"/>
  <c r="E181" i="28"/>
  <c r="G181" i="28" s="1"/>
  <c r="G183" i="27" s="1"/>
  <c r="E180" i="28"/>
  <c r="G180" i="28" s="1"/>
  <c r="G182" i="27" s="1"/>
  <c r="E179" i="28"/>
  <c r="G179" i="28" s="1"/>
  <c r="E178" i="28"/>
  <c r="G178" i="28" s="1"/>
  <c r="G180" i="27" s="1"/>
  <c r="B178" i="28"/>
  <c r="E177" i="28"/>
  <c r="G177" i="28" s="1"/>
  <c r="E176" i="28"/>
  <c r="G176" i="28" s="1"/>
  <c r="G178" i="27" s="1"/>
  <c r="E175" i="28"/>
  <c r="G175" i="28" s="1"/>
  <c r="G177" i="27" s="1"/>
  <c r="E174" i="28"/>
  <c r="G174" i="28" s="1"/>
  <c r="G176" i="27" s="1"/>
  <c r="E173" i="28"/>
  <c r="G173" i="28" s="1"/>
  <c r="G175" i="27" s="1"/>
  <c r="E172" i="28"/>
  <c r="G172" i="28" s="1"/>
  <c r="G174" i="27" s="1"/>
  <c r="E171" i="28"/>
  <c r="G171" i="28" s="1"/>
  <c r="G173" i="27" s="1"/>
  <c r="E170" i="28"/>
  <c r="G170" i="28" s="1"/>
  <c r="G172" i="27" s="1"/>
  <c r="E169" i="28"/>
  <c r="G169" i="28" s="1"/>
  <c r="E168" i="28"/>
  <c r="G168" i="28" s="1"/>
  <c r="E167" i="28"/>
  <c r="G167" i="28" s="1"/>
  <c r="E166" i="28"/>
  <c r="G166" i="28" s="1"/>
  <c r="E165" i="28"/>
  <c r="G165" i="28" s="1"/>
  <c r="G167" i="27" s="1"/>
  <c r="E164" i="28"/>
  <c r="G164" i="28" s="1"/>
  <c r="G166" i="27" s="1"/>
  <c r="E163" i="28"/>
  <c r="G163" i="28" s="1"/>
  <c r="G165" i="27" s="1"/>
  <c r="E162" i="28"/>
  <c r="G162" i="28" s="1"/>
  <c r="G164" i="27" s="1"/>
  <c r="E161" i="28"/>
  <c r="G161" i="28" s="1"/>
  <c r="E160" i="28"/>
  <c r="G160" i="28" s="1"/>
  <c r="E159" i="28"/>
  <c r="G159" i="28" s="1"/>
  <c r="G161" i="27" s="1"/>
  <c r="E158" i="28"/>
  <c r="G158" i="28" s="1"/>
  <c r="E157" i="28"/>
  <c r="G157" i="28" s="1"/>
  <c r="G159" i="27" s="1"/>
  <c r="E156" i="28"/>
  <c r="G156" i="28" s="1"/>
  <c r="G158" i="27" s="1"/>
  <c r="E155" i="28"/>
  <c r="G155" i="28" s="1"/>
  <c r="G157" i="27" s="1"/>
  <c r="E154" i="28"/>
  <c r="G154" i="28" s="1"/>
  <c r="G156" i="27" s="1"/>
  <c r="E153" i="28"/>
  <c r="G153" i="28" s="1"/>
  <c r="G155" i="27" s="1"/>
  <c r="E152" i="28"/>
  <c r="G152" i="28" s="1"/>
  <c r="E151" i="28"/>
  <c r="G151" i="28" s="1"/>
  <c r="G153" i="27" s="1"/>
  <c r="E150" i="28"/>
  <c r="G150" i="28" s="1"/>
  <c r="E149" i="28"/>
  <c r="G149" i="28" s="1"/>
  <c r="G151" i="27" s="1"/>
  <c r="E148" i="28"/>
  <c r="G148" i="28" s="1"/>
  <c r="G150" i="27" s="1"/>
  <c r="E147" i="28"/>
  <c r="G147" i="28" s="1"/>
  <c r="G149" i="27" s="1"/>
  <c r="E146" i="28"/>
  <c r="G146" i="28" s="1"/>
  <c r="E145" i="28"/>
  <c r="G145" i="28" s="1"/>
  <c r="E144" i="28"/>
  <c r="G144" i="28" s="1"/>
  <c r="E143" i="28"/>
  <c r="G143" i="28" s="1"/>
  <c r="G145" i="27" s="1"/>
  <c r="E142" i="28"/>
  <c r="G142" i="28" s="1"/>
  <c r="E141" i="28"/>
  <c r="G141" i="28" s="1"/>
  <c r="G143" i="27" s="1"/>
  <c r="E140" i="28"/>
  <c r="G140" i="28" s="1"/>
  <c r="G142" i="27" s="1"/>
  <c r="E139" i="28"/>
  <c r="G139" i="28" s="1"/>
  <c r="G141" i="27" s="1"/>
  <c r="E138" i="28"/>
  <c r="G138" i="28" s="1"/>
  <c r="E137" i="28"/>
  <c r="G137" i="28" s="1"/>
  <c r="G139" i="27" s="1"/>
  <c r="E136" i="28"/>
  <c r="G136" i="28" s="1"/>
  <c r="E135" i="28"/>
  <c r="G135" i="28" s="1"/>
  <c r="E134" i="28"/>
  <c r="G134" i="28" s="1"/>
  <c r="G136" i="27" s="1"/>
  <c r="E133" i="28"/>
  <c r="G133" i="28" s="1"/>
  <c r="G135" i="27" s="1"/>
  <c r="E132" i="28"/>
  <c r="G132" i="28" s="1"/>
  <c r="E131" i="28"/>
  <c r="G131" i="28" s="1"/>
  <c r="G133" i="27" s="1"/>
  <c r="E130" i="28"/>
  <c r="G130" i="28" s="1"/>
  <c r="G132" i="27" s="1"/>
  <c r="E129" i="28"/>
  <c r="G129" i="28" s="1"/>
  <c r="G131" i="27" s="1"/>
  <c r="E128" i="28"/>
  <c r="G128" i="28" s="1"/>
  <c r="G130" i="27" s="1"/>
  <c r="E127" i="28"/>
  <c r="G127" i="28" s="1"/>
  <c r="G129" i="27" s="1"/>
  <c r="E126" i="28"/>
  <c r="G126" i="28" s="1"/>
  <c r="G128" i="27" s="1"/>
  <c r="E125" i="28"/>
  <c r="G125" i="28" s="1"/>
  <c r="G127" i="27" s="1"/>
  <c r="E124" i="28"/>
  <c r="G124" i="28" s="1"/>
  <c r="E123" i="28"/>
  <c r="G123" i="28" s="1"/>
  <c r="G125" i="27" s="1"/>
  <c r="E122" i="28"/>
  <c r="G122" i="28" s="1"/>
  <c r="E121" i="28"/>
  <c r="G121" i="28" s="1"/>
  <c r="E120" i="28"/>
  <c r="G120" i="28" s="1"/>
  <c r="E119" i="28"/>
  <c r="G119" i="28" s="1"/>
  <c r="G121" i="27" s="1"/>
  <c r="E118" i="28"/>
  <c r="G118" i="28" s="1"/>
  <c r="G120" i="27" s="1"/>
  <c r="E117" i="28"/>
  <c r="G117" i="28" s="1"/>
  <c r="G119" i="27" s="1"/>
  <c r="E116" i="28"/>
  <c r="G116" i="28" s="1"/>
  <c r="G118" i="27" s="1"/>
  <c r="E115" i="28"/>
  <c r="G115" i="28" s="1"/>
  <c r="G117" i="27" s="1"/>
  <c r="E114" i="28"/>
  <c r="G114" i="28" s="1"/>
  <c r="E113" i="28"/>
  <c r="G113" i="28" s="1"/>
  <c r="G115" i="27" s="1"/>
  <c r="E112" i="28"/>
  <c r="G112" i="28" s="1"/>
  <c r="E111" i="28"/>
  <c r="G111" i="28" s="1"/>
  <c r="G113" i="27" s="1"/>
  <c r="E110" i="28"/>
  <c r="G110" i="28" s="1"/>
  <c r="G112" i="27" s="1"/>
  <c r="E109" i="28"/>
  <c r="G109" i="28" s="1"/>
  <c r="G111" i="27" s="1"/>
  <c r="E108" i="28"/>
  <c r="G108" i="28" s="1"/>
  <c r="G110" i="27" s="1"/>
  <c r="E107" i="28"/>
  <c r="G107" i="28" s="1"/>
  <c r="G109" i="27" s="1"/>
  <c r="E106" i="28"/>
  <c r="G106" i="28" s="1"/>
  <c r="G108" i="27" s="1"/>
  <c r="E105" i="28"/>
  <c r="G105" i="28" s="1"/>
  <c r="E104" i="28"/>
  <c r="G104" i="28" s="1"/>
  <c r="G106" i="27" s="1"/>
  <c r="E103" i="28"/>
  <c r="G103" i="28" s="1"/>
  <c r="E102" i="28"/>
  <c r="G102" i="28" s="1"/>
  <c r="G104" i="27" s="1"/>
  <c r="E101" i="28"/>
  <c r="G101" i="28" s="1"/>
  <c r="G103" i="27" s="1"/>
  <c r="E100" i="28"/>
  <c r="G100" i="28" s="1"/>
  <c r="G102" i="27" s="1"/>
  <c r="E99" i="28"/>
  <c r="G99" i="28" s="1"/>
  <c r="G101" i="27" s="1"/>
  <c r="E98" i="28"/>
  <c r="G98" i="28" s="1"/>
  <c r="G100" i="27" s="1"/>
  <c r="E97" i="28"/>
  <c r="G97" i="28" s="1"/>
  <c r="E96" i="28"/>
  <c r="G96" i="28" s="1"/>
  <c r="G98" i="27" s="1"/>
  <c r="E95" i="28"/>
  <c r="G95" i="28" s="1"/>
  <c r="E94" i="28"/>
  <c r="G94" i="28" s="1"/>
  <c r="G96" i="27" s="1"/>
  <c r="E93" i="28"/>
  <c r="G93" i="28" s="1"/>
  <c r="G95" i="27" s="1"/>
  <c r="E92" i="28"/>
  <c r="G92" i="28" s="1"/>
  <c r="G94" i="27" s="1"/>
  <c r="E91" i="28"/>
  <c r="G91" i="28" s="1"/>
  <c r="E90" i="28"/>
  <c r="G90" i="28" s="1"/>
  <c r="E89" i="28"/>
  <c r="G89" i="28" s="1"/>
  <c r="G91" i="27" s="1"/>
  <c r="E88" i="28"/>
  <c r="G88" i="28" s="1"/>
  <c r="G90" i="27" s="1"/>
  <c r="E87" i="28"/>
  <c r="G87" i="28" s="1"/>
  <c r="G89" i="27" s="1"/>
  <c r="E86" i="28"/>
  <c r="G86" i="28" s="1"/>
  <c r="G88" i="27" s="1"/>
  <c r="E85" i="28"/>
  <c r="G85" i="28" s="1"/>
  <c r="G87" i="27" s="1"/>
  <c r="E84" i="28"/>
  <c r="G84" i="28" s="1"/>
  <c r="G86" i="27" s="1"/>
  <c r="E83" i="28"/>
  <c r="G83" i="28" s="1"/>
  <c r="G85" i="27" s="1"/>
  <c r="E82" i="28"/>
  <c r="G82" i="28" s="1"/>
  <c r="E81" i="28"/>
  <c r="G81" i="28" s="1"/>
  <c r="E80" i="28"/>
  <c r="G80" i="28" s="1"/>
  <c r="E79" i="28"/>
  <c r="G79" i="28" s="1"/>
  <c r="E78" i="28"/>
  <c r="G78" i="28" s="1"/>
  <c r="G80" i="27" s="1"/>
  <c r="E77" i="28"/>
  <c r="G77" i="28" s="1"/>
  <c r="G79" i="27" s="1"/>
  <c r="E76" i="28"/>
  <c r="G76" i="28" s="1"/>
  <c r="G78" i="27" s="1"/>
  <c r="E75" i="28"/>
  <c r="G75" i="28" s="1"/>
  <c r="G77" i="27" s="1"/>
  <c r="E74" i="28"/>
  <c r="G74" i="28" s="1"/>
  <c r="G76" i="27" s="1"/>
  <c r="E73" i="28"/>
  <c r="G73" i="28" s="1"/>
  <c r="G75" i="27" s="1"/>
  <c r="E72" i="28"/>
  <c r="G72" i="28" s="1"/>
  <c r="G74" i="27" s="1"/>
  <c r="E71" i="28"/>
  <c r="G71" i="28" s="1"/>
  <c r="G73" i="27" s="1"/>
  <c r="E70" i="28"/>
  <c r="G70" i="28" s="1"/>
  <c r="E69" i="28"/>
  <c r="G69" i="28" s="1"/>
  <c r="G71" i="27" s="1"/>
  <c r="E68" i="28"/>
  <c r="G68" i="28" s="1"/>
  <c r="E67" i="28"/>
  <c r="G67" i="28" s="1"/>
  <c r="G69" i="27" s="1"/>
  <c r="E66" i="28"/>
  <c r="G66" i="28" s="1"/>
  <c r="E65" i="28"/>
  <c r="G65" i="28" s="1"/>
  <c r="E64" i="28"/>
  <c r="G64" i="28" s="1"/>
  <c r="G66" i="27" s="1"/>
  <c r="E63" i="28"/>
  <c r="G63" i="28" s="1"/>
  <c r="G65" i="27" s="1"/>
  <c r="E62" i="28"/>
  <c r="G62" i="28" s="1"/>
  <c r="G64" i="27" s="1"/>
  <c r="E61" i="28"/>
  <c r="G61" i="28" s="1"/>
  <c r="G63" i="27" s="1"/>
  <c r="E60" i="28"/>
  <c r="G60" i="28" s="1"/>
  <c r="E59" i="28"/>
  <c r="G59" i="28" s="1"/>
  <c r="G61" i="27" s="1"/>
  <c r="E58" i="28"/>
  <c r="G58" i="28" s="1"/>
  <c r="G60" i="27" s="1"/>
  <c r="E57" i="28"/>
  <c r="G57" i="28" s="1"/>
  <c r="E56" i="28"/>
  <c r="G56" i="28" s="1"/>
  <c r="G58" i="27" s="1"/>
  <c r="E55" i="28"/>
  <c r="G55" i="28" s="1"/>
  <c r="G57" i="27" s="1"/>
  <c r="E54" i="28"/>
  <c r="G54" i="28" s="1"/>
  <c r="G56" i="27" s="1"/>
  <c r="E53" i="28"/>
  <c r="G53" i="28" s="1"/>
  <c r="G55" i="27" s="1"/>
  <c r="E52" i="28"/>
  <c r="G52" i="28" s="1"/>
  <c r="G54" i="27" s="1"/>
  <c r="E51" i="28"/>
  <c r="G51" i="28" s="1"/>
  <c r="G53" i="27" s="1"/>
  <c r="E50" i="28"/>
  <c r="G50" i="28" s="1"/>
  <c r="E49" i="28"/>
  <c r="G49" i="28" s="1"/>
  <c r="E48" i="28"/>
  <c r="G48" i="28" s="1"/>
  <c r="G50" i="27" s="1"/>
  <c r="E47" i="28"/>
  <c r="G47" i="28" s="1"/>
  <c r="G49" i="27" s="1"/>
  <c r="E46" i="28"/>
  <c r="G46" i="28" s="1"/>
  <c r="G48" i="27" s="1"/>
  <c r="E45" i="28"/>
  <c r="G45" i="28" s="1"/>
  <c r="E44" i="28"/>
  <c r="G44" i="28" s="1"/>
  <c r="G46" i="27" s="1"/>
  <c r="E43" i="28"/>
  <c r="G43" i="28" s="1"/>
  <c r="G45" i="27" s="1"/>
  <c r="E42" i="28"/>
  <c r="G42" i="28" s="1"/>
  <c r="G44" i="27" s="1"/>
  <c r="E41" i="28"/>
  <c r="G41" i="28" s="1"/>
  <c r="G43" i="27" s="1"/>
  <c r="E40" i="28"/>
  <c r="G40" i="28" s="1"/>
  <c r="G42" i="27" s="1"/>
  <c r="E39" i="28"/>
  <c r="G39" i="28" s="1"/>
  <c r="G41" i="27" s="1"/>
  <c r="E38" i="28"/>
  <c r="G38" i="28" s="1"/>
  <c r="G40" i="27" s="1"/>
  <c r="E37" i="28"/>
  <c r="G37" i="28" s="1"/>
  <c r="E36" i="28"/>
  <c r="G36" i="28" s="1"/>
  <c r="G38" i="27" s="1"/>
  <c r="E35" i="28"/>
  <c r="G35" i="28" s="1"/>
  <c r="E34" i="28"/>
  <c r="G34" i="28" s="1"/>
  <c r="E33" i="28"/>
  <c r="G33" i="28" s="1"/>
  <c r="E32" i="28"/>
  <c r="G32" i="28" s="1"/>
  <c r="G34" i="27" s="1"/>
  <c r="E31" i="28"/>
  <c r="G31" i="28" s="1"/>
  <c r="G33" i="27" s="1"/>
  <c r="E30" i="28"/>
  <c r="G30" i="28" s="1"/>
  <c r="G32" i="27" s="1"/>
  <c r="E29" i="28"/>
  <c r="G29" i="28" s="1"/>
  <c r="G31" i="27" s="1"/>
  <c r="E28" i="28"/>
  <c r="G28" i="28" s="1"/>
  <c r="G30" i="27" s="1"/>
  <c r="E27" i="28"/>
  <c r="G27" i="28" s="1"/>
  <c r="E26" i="28"/>
  <c r="G26" i="28" s="1"/>
  <c r="G28" i="27" s="1"/>
  <c r="E25" i="28"/>
  <c r="G25" i="28" s="1"/>
  <c r="G27" i="27" s="1"/>
  <c r="E24" i="28"/>
  <c r="G24" i="28" s="1"/>
  <c r="G26" i="27" s="1"/>
  <c r="E23" i="28"/>
  <c r="G23" i="28" s="1"/>
  <c r="G25" i="27" s="1"/>
  <c r="E22" i="28"/>
  <c r="G22" i="28" s="1"/>
  <c r="E21" i="28"/>
  <c r="G21" i="28" s="1"/>
  <c r="G23" i="27" s="1"/>
  <c r="E20" i="28"/>
  <c r="G20" i="28" s="1"/>
  <c r="G22" i="27" s="1"/>
  <c r="E19" i="28"/>
  <c r="G19" i="28" s="1"/>
  <c r="G21" i="27" s="1"/>
  <c r="E18" i="28"/>
  <c r="G18" i="28" s="1"/>
  <c r="G20" i="27" s="1"/>
  <c r="E17" i="28"/>
  <c r="G17" i="28" s="1"/>
  <c r="E16" i="28"/>
  <c r="G16" i="28" s="1"/>
  <c r="E15" i="28"/>
  <c r="G15" i="28" s="1"/>
  <c r="G17" i="27" s="1"/>
  <c r="E14" i="28"/>
  <c r="G14" i="28" s="1"/>
  <c r="G16" i="27" s="1"/>
  <c r="E13" i="28"/>
  <c r="G13" i="28" s="1"/>
  <c r="G15" i="27" s="1"/>
  <c r="E12" i="28"/>
  <c r="G12" i="28" s="1"/>
  <c r="G14" i="27" s="1"/>
  <c r="E11" i="28"/>
  <c r="G11" i="28" s="1"/>
  <c r="E10" i="28"/>
  <c r="G10" i="28" s="1"/>
  <c r="G12" i="27" s="1"/>
  <c r="E9" i="28"/>
  <c r="G9" i="28" s="1"/>
  <c r="G11" i="27" s="1"/>
  <c r="E8" i="28"/>
  <c r="G8" i="28" s="1"/>
  <c r="G10" i="27" s="1"/>
  <c r="E7" i="28"/>
  <c r="G7" i="28" s="1"/>
  <c r="G9" i="27" s="1"/>
  <c r="C180" i="27"/>
  <c r="H341" i="25"/>
  <c r="H73" i="25"/>
  <c r="H80" i="25"/>
  <c r="H316" i="25"/>
  <c r="H317" i="25"/>
  <c r="H339" i="25"/>
  <c r="H160" i="25"/>
  <c r="H336" i="24"/>
  <c r="H138" i="24"/>
  <c r="H137" i="24"/>
  <c r="H339" i="24"/>
  <c r="H349" i="24"/>
  <c r="H268" i="24"/>
  <c r="F173" i="14"/>
  <c r="D141" i="24"/>
  <c r="H84" i="23"/>
  <c r="H317" i="23"/>
  <c r="H339" i="23"/>
  <c r="H101" i="23"/>
  <c r="H29" i="23"/>
  <c r="E354" i="23"/>
  <c r="E353" i="23"/>
  <c r="E352" i="23"/>
  <c r="E354" i="22"/>
  <c r="E353" i="22"/>
  <c r="E352" i="22"/>
  <c r="G52" i="27" l="1"/>
  <c r="G84" i="27"/>
  <c r="G92" i="27"/>
  <c r="G116" i="27"/>
  <c r="G124" i="27"/>
  <c r="G140" i="27"/>
  <c r="G36" i="27"/>
  <c r="G68" i="27"/>
  <c r="G169" i="27"/>
  <c r="G184" i="27"/>
  <c r="G208" i="27"/>
  <c r="G232" i="27"/>
  <c r="G240" i="27"/>
  <c r="G256" i="27"/>
  <c r="G280" i="27"/>
  <c r="G288" i="27"/>
  <c r="G296" i="27"/>
  <c r="G304" i="27"/>
  <c r="G320" i="27"/>
  <c r="G336" i="27"/>
  <c r="G344" i="27"/>
  <c r="G352" i="27"/>
  <c r="G148" i="27"/>
  <c r="G82" i="27"/>
  <c r="G146" i="27"/>
  <c r="G162" i="27"/>
  <c r="G185" i="27"/>
  <c r="G193" i="27"/>
  <c r="G217" i="27"/>
  <c r="G233" i="27"/>
  <c r="G281" i="27"/>
  <c r="G321" i="27"/>
  <c r="G18" i="27"/>
  <c r="G114" i="27"/>
  <c r="G122" i="27"/>
  <c r="G138" i="27"/>
  <c r="G154" i="27"/>
  <c r="G170" i="27"/>
  <c r="G209" i="27"/>
  <c r="G225" i="27"/>
  <c r="G241" i="27"/>
  <c r="G257" i="27"/>
  <c r="G265" i="27"/>
  <c r="G297" i="27"/>
  <c r="G305" i="27"/>
  <c r="G329" i="27"/>
  <c r="G345" i="27"/>
  <c r="G19" i="27"/>
  <c r="G35" i="27"/>
  <c r="G51" i="27"/>
  <c r="G59" i="27"/>
  <c r="G67" i="27"/>
  <c r="G83" i="27"/>
  <c r="G99" i="27"/>
  <c r="G107" i="27"/>
  <c r="G123" i="27"/>
  <c r="G147" i="27"/>
  <c r="G163" i="27"/>
  <c r="G171" i="27"/>
  <c r="G179" i="27"/>
  <c r="G186" i="27"/>
  <c r="G194" i="27"/>
  <c r="G210" i="27"/>
  <c r="G218" i="27"/>
  <c r="G234" i="27"/>
  <c r="G242" i="27"/>
  <c r="G258" i="27"/>
  <c r="G266" i="27"/>
  <c r="G282" i="27"/>
  <c r="G298" i="27"/>
  <c r="G306" i="27"/>
  <c r="G322" i="27"/>
  <c r="G330" i="27"/>
  <c r="G346" i="27"/>
  <c r="G187" i="27"/>
  <c r="G251" i="27"/>
  <c r="G62" i="27"/>
  <c r="G126" i="27"/>
  <c r="G134" i="27"/>
  <c r="G260" i="27"/>
  <c r="G268" i="27"/>
  <c r="G292" i="27"/>
  <c r="G300" i="27"/>
  <c r="G308" i="27"/>
  <c r="G316" i="27"/>
  <c r="G29" i="27"/>
  <c r="G70" i="27"/>
  <c r="G196" i="27"/>
  <c r="G39" i="27"/>
  <c r="G47" i="27"/>
  <c r="G181" i="27"/>
  <c r="G189" i="27"/>
  <c r="G205" i="27"/>
  <c r="G213" i="27"/>
  <c r="G253" i="27"/>
  <c r="G349" i="27"/>
  <c r="G13" i="27"/>
  <c r="G93" i="27"/>
  <c r="G339" i="27"/>
  <c r="G24" i="27"/>
  <c r="G72" i="27"/>
  <c r="G144" i="27"/>
  <c r="G152" i="27"/>
  <c r="G160" i="27"/>
  <c r="G198" i="27"/>
  <c r="G262" i="27"/>
  <c r="G270" i="27"/>
  <c r="G278" i="27"/>
  <c r="G310" i="27"/>
  <c r="G318" i="27"/>
  <c r="G37" i="27"/>
  <c r="G81" i="27"/>
  <c r="G97" i="27"/>
  <c r="G105" i="27"/>
  <c r="G137" i="27"/>
  <c r="G168" i="27"/>
  <c r="G207" i="27"/>
  <c r="G215" i="27"/>
  <c r="G223" i="27"/>
  <c r="G327" i="27"/>
  <c r="H342" i="22"/>
  <c r="H339" i="22"/>
  <c r="H245" i="22"/>
  <c r="F103" i="14"/>
  <c r="E101" i="26"/>
  <c r="G101" i="26" s="1"/>
  <c r="E101" i="25"/>
  <c r="G101" i="25" s="1"/>
  <c r="Q103" i="14" s="1"/>
  <c r="E101" i="24"/>
  <c r="G101" i="24" s="1"/>
  <c r="P103" i="14" s="1"/>
  <c r="E101" i="23"/>
  <c r="G101" i="23" s="1"/>
  <c r="O103" i="14" s="1"/>
  <c r="E101" i="22"/>
  <c r="G101" i="22" s="1"/>
  <c r="N103" i="14" s="1"/>
  <c r="E101" i="21"/>
  <c r="G101" i="21" s="1"/>
  <c r="M103" i="14" s="1"/>
  <c r="E101" i="20"/>
  <c r="G101" i="20" s="1"/>
  <c r="L103" i="14" s="1"/>
  <c r="E101" i="19"/>
  <c r="G101" i="19" s="1"/>
  <c r="E100" i="16"/>
  <c r="E101" i="16"/>
  <c r="G101" i="16" s="1"/>
  <c r="H103" i="14" s="1"/>
  <c r="E101" i="17"/>
  <c r="G101" i="17" s="1"/>
  <c r="I103" i="14" s="1"/>
  <c r="E101" i="18"/>
  <c r="G101" i="18" s="1"/>
  <c r="J103" i="14" s="1"/>
  <c r="E101" i="15"/>
  <c r="G101" i="15" s="1"/>
  <c r="K101" i="15" s="1"/>
  <c r="A178" i="20"/>
  <c r="F282" i="14"/>
  <c r="E280" i="26"/>
  <c r="G280" i="26" s="1"/>
  <c r="E280" i="25"/>
  <c r="G280" i="25" s="1"/>
  <c r="Q282" i="14" s="1"/>
  <c r="E280" i="24"/>
  <c r="G280" i="24" s="1"/>
  <c r="P282" i="14" s="1"/>
  <c r="E280" i="23"/>
  <c r="G280" i="23" s="1"/>
  <c r="O282" i="14" s="1"/>
  <c r="E280" i="22"/>
  <c r="G280" i="22" s="1"/>
  <c r="N282" i="14" s="1"/>
  <c r="E280" i="21"/>
  <c r="G280" i="21" s="1"/>
  <c r="M282" i="14" s="1"/>
  <c r="E280" i="20"/>
  <c r="G280" i="20" s="1"/>
  <c r="L282" i="14" s="1"/>
  <c r="E280" i="19"/>
  <c r="G280" i="19" s="1"/>
  <c r="K282" i="14" s="1"/>
  <c r="E280" i="18"/>
  <c r="G280" i="18" s="1"/>
  <c r="J282" i="14" s="1"/>
  <c r="E280" i="17"/>
  <c r="G280" i="17" s="1"/>
  <c r="I282" i="14" s="1"/>
  <c r="E280" i="16"/>
  <c r="G280" i="16" s="1"/>
  <c r="H282" i="14" s="1"/>
  <c r="E280" i="15"/>
  <c r="G280" i="15" s="1"/>
  <c r="K280" i="15" s="1"/>
  <c r="G354" i="27" l="1"/>
  <c r="R282" i="14"/>
  <c r="R103" i="14"/>
  <c r="K280" i="16"/>
  <c r="K280" i="17" s="1"/>
  <c r="K280" i="18" s="1"/>
  <c r="K280" i="19" s="1"/>
  <c r="K280" i="20" s="1"/>
  <c r="K280" i="21" s="1"/>
  <c r="K280" i="22" s="1"/>
  <c r="K280" i="23" s="1"/>
  <c r="K280" i="24" s="1"/>
  <c r="K280" i="25" s="1"/>
  <c r="K280" i="26" s="1"/>
  <c r="K280" i="28" s="1"/>
  <c r="K280" i="29" s="1"/>
  <c r="K280" i="30" s="1"/>
  <c r="K280" i="31" s="1"/>
  <c r="K280" i="32" s="1"/>
  <c r="K280" i="33" s="1"/>
  <c r="K280" i="34" s="1"/>
  <c r="K280" i="35" s="1"/>
  <c r="K280" i="36" s="1"/>
  <c r="K280" i="37" s="1"/>
  <c r="K280" i="38" s="1"/>
  <c r="K280" i="39" s="1"/>
  <c r="K101" i="16"/>
  <c r="K101" i="17" s="1"/>
  <c r="K101" i="18" s="1"/>
  <c r="K101" i="19" s="1"/>
  <c r="K101" i="20" s="1"/>
  <c r="K101" i="21" s="1"/>
  <c r="K101" i="22" s="1"/>
  <c r="K101" i="23" s="1"/>
  <c r="K101" i="24" s="1"/>
  <c r="K101" i="25" s="1"/>
  <c r="K101" i="26" s="1"/>
  <c r="K101" i="28" s="1"/>
  <c r="K101" i="29" s="1"/>
  <c r="K101" i="30" s="1"/>
  <c r="K101" i="31" s="1"/>
  <c r="K101" i="32" s="1"/>
  <c r="K101" i="33" s="1"/>
  <c r="K101" i="34" s="1"/>
  <c r="K101" i="35" s="1"/>
  <c r="K101" i="36" s="1"/>
  <c r="K101" i="37" s="1"/>
  <c r="K101" i="38" s="1"/>
  <c r="K101" i="39" s="1"/>
  <c r="G103" i="14"/>
  <c r="K103" i="14"/>
  <c r="G282" i="14"/>
  <c r="E282" i="14" s="1"/>
  <c r="D282" i="27" s="1"/>
  <c r="E282" i="27" s="1"/>
  <c r="E249" i="16"/>
  <c r="E250" i="16"/>
  <c r="E251" i="16"/>
  <c r="E252" i="16"/>
  <c r="E253" i="16"/>
  <c r="E254" i="16"/>
  <c r="E255" i="16"/>
  <c r="E256" i="16"/>
  <c r="E257" i="16"/>
  <c r="E352" i="25"/>
  <c r="G352" i="25" s="1"/>
  <c r="E353" i="25"/>
  <c r="G353" i="25" s="1"/>
  <c r="E354" i="25"/>
  <c r="G354" i="25" s="1"/>
  <c r="E159" i="22"/>
  <c r="E160" i="22"/>
  <c r="E161" i="22"/>
  <c r="F132" i="14"/>
  <c r="E130" i="19"/>
  <c r="G130" i="19" s="1"/>
  <c r="K132" i="14" s="1"/>
  <c r="E131" i="19"/>
  <c r="F102" i="14"/>
  <c r="F104" i="14"/>
  <c r="F107" i="14"/>
  <c r="E100" i="26"/>
  <c r="G100" i="26" s="1"/>
  <c r="E102" i="26"/>
  <c r="G102" i="26" s="1"/>
  <c r="E103" i="26"/>
  <c r="G103" i="26" s="1"/>
  <c r="E104" i="26"/>
  <c r="G104" i="26" s="1"/>
  <c r="E105" i="26"/>
  <c r="G105" i="26" s="1"/>
  <c r="E100" i="25"/>
  <c r="G100" i="25" s="1"/>
  <c r="Q102" i="14" s="1"/>
  <c r="E102" i="25"/>
  <c r="G102" i="25" s="1"/>
  <c r="Q104" i="14" s="1"/>
  <c r="E103" i="25"/>
  <c r="G103" i="25" s="1"/>
  <c r="E104" i="25"/>
  <c r="G104" i="25" s="1"/>
  <c r="E105" i="25"/>
  <c r="G105" i="25" s="1"/>
  <c r="Q107" i="14" s="1"/>
  <c r="E100" i="24"/>
  <c r="G100" i="24" s="1"/>
  <c r="P102" i="14" s="1"/>
  <c r="E102" i="24"/>
  <c r="G102" i="24" s="1"/>
  <c r="P104" i="14" s="1"/>
  <c r="E103" i="24"/>
  <c r="G103" i="24" s="1"/>
  <c r="E104" i="24"/>
  <c r="G104" i="24" s="1"/>
  <c r="E105" i="24"/>
  <c r="G105" i="24" s="1"/>
  <c r="P107" i="14" s="1"/>
  <c r="E100" i="23"/>
  <c r="G100" i="23" s="1"/>
  <c r="O102" i="14" s="1"/>
  <c r="E102" i="23"/>
  <c r="G102" i="23" s="1"/>
  <c r="O104" i="14" s="1"/>
  <c r="E103" i="23"/>
  <c r="G103" i="23" s="1"/>
  <c r="E104" i="23"/>
  <c r="G104" i="23" s="1"/>
  <c r="E105" i="23"/>
  <c r="G105" i="23" s="1"/>
  <c r="O107" i="14" s="1"/>
  <c r="E100" i="22"/>
  <c r="G100" i="22" s="1"/>
  <c r="N102" i="14" s="1"/>
  <c r="E102" i="22"/>
  <c r="G102" i="22" s="1"/>
  <c r="N104" i="14" s="1"/>
  <c r="E103" i="22"/>
  <c r="G103" i="22" s="1"/>
  <c r="E104" i="22"/>
  <c r="G104" i="22" s="1"/>
  <c r="E105" i="22"/>
  <c r="G105" i="22" s="1"/>
  <c r="N107" i="14" s="1"/>
  <c r="E100" i="21"/>
  <c r="G100" i="21" s="1"/>
  <c r="M102" i="14" s="1"/>
  <c r="E102" i="21"/>
  <c r="G102" i="21" s="1"/>
  <c r="M104" i="14" s="1"/>
  <c r="E103" i="21"/>
  <c r="G103" i="21" s="1"/>
  <c r="E104" i="21"/>
  <c r="G104" i="21" s="1"/>
  <c r="E105" i="21"/>
  <c r="G105" i="21" s="1"/>
  <c r="M107" i="14" s="1"/>
  <c r="E100" i="20"/>
  <c r="G100" i="20" s="1"/>
  <c r="E102" i="20"/>
  <c r="G102" i="20" s="1"/>
  <c r="E103" i="20"/>
  <c r="G103" i="20" s="1"/>
  <c r="E104" i="20"/>
  <c r="G104" i="20" s="1"/>
  <c r="E105" i="20"/>
  <c r="G105" i="20" s="1"/>
  <c r="E100" i="19"/>
  <c r="G100" i="19" s="1"/>
  <c r="E102" i="19"/>
  <c r="G102" i="19" s="1"/>
  <c r="E103" i="19"/>
  <c r="G103" i="19" s="1"/>
  <c r="E104" i="19"/>
  <c r="G104" i="19" s="1"/>
  <c r="E105" i="19"/>
  <c r="G105" i="19" s="1"/>
  <c r="E100" i="18"/>
  <c r="G100" i="18" s="1"/>
  <c r="J102" i="14" s="1"/>
  <c r="E102" i="18"/>
  <c r="G102" i="18" s="1"/>
  <c r="J104" i="14" s="1"/>
  <c r="E103" i="18"/>
  <c r="G103" i="18" s="1"/>
  <c r="E104" i="18"/>
  <c r="G104" i="18" s="1"/>
  <c r="E105" i="18"/>
  <c r="G105" i="18" s="1"/>
  <c r="J107" i="14" s="1"/>
  <c r="E100" i="17"/>
  <c r="G100" i="17" s="1"/>
  <c r="I102" i="14" s="1"/>
  <c r="E102" i="17"/>
  <c r="G102" i="17" s="1"/>
  <c r="I104" i="14" s="1"/>
  <c r="E103" i="17"/>
  <c r="G103" i="17" s="1"/>
  <c r="E104" i="17"/>
  <c r="G104" i="17" s="1"/>
  <c r="E105" i="17"/>
  <c r="G105" i="17" s="1"/>
  <c r="I107" i="14" s="1"/>
  <c r="E100" i="15"/>
  <c r="G100" i="15" s="1"/>
  <c r="K100" i="15" s="1"/>
  <c r="E102" i="15"/>
  <c r="G102" i="15" s="1"/>
  <c r="E103" i="15"/>
  <c r="G103" i="15" s="1"/>
  <c r="K103" i="15" s="1"/>
  <c r="E104" i="15"/>
  <c r="G104" i="15" s="1"/>
  <c r="K104" i="15" s="1"/>
  <c r="E105" i="15"/>
  <c r="G105" i="15" s="1"/>
  <c r="G100" i="16"/>
  <c r="G105" i="16"/>
  <c r="H107" i="14" s="1"/>
  <c r="R107" i="14" l="1"/>
  <c r="R102" i="14"/>
  <c r="R104" i="14"/>
  <c r="G107" i="14"/>
  <c r="K105" i="15"/>
  <c r="K105" i="16" s="1"/>
  <c r="G104" i="14"/>
  <c r="K102" i="15"/>
  <c r="H102" i="14"/>
  <c r="K100" i="16"/>
  <c r="K100" i="17" s="1"/>
  <c r="K100" i="18" s="1"/>
  <c r="K100" i="19" s="1"/>
  <c r="K100" i="20" s="1"/>
  <c r="K100" i="21" s="1"/>
  <c r="K100" i="22" s="1"/>
  <c r="K100" i="23" s="1"/>
  <c r="K100" i="24" s="1"/>
  <c r="K100" i="25" s="1"/>
  <c r="K100" i="26" s="1"/>
  <c r="K100" i="28" s="1"/>
  <c r="K100" i="29" s="1"/>
  <c r="K100" i="30" s="1"/>
  <c r="K100" i="31" s="1"/>
  <c r="K100" i="32" s="1"/>
  <c r="K100" i="33" s="1"/>
  <c r="K100" i="34" s="1"/>
  <c r="K100" i="35" s="1"/>
  <c r="K100" i="36" s="1"/>
  <c r="K100" i="37" s="1"/>
  <c r="K100" i="38" s="1"/>
  <c r="K100" i="39" s="1"/>
  <c r="E103" i="14"/>
  <c r="D103" i="27" s="1"/>
  <c r="E103" i="27" s="1"/>
  <c r="K105" i="17"/>
  <c r="K105" i="18" s="1"/>
  <c r="K105" i="19" s="1"/>
  <c r="K105" i="20" s="1"/>
  <c r="K105" i="21" s="1"/>
  <c r="K105" i="22" s="1"/>
  <c r="K105" i="23" s="1"/>
  <c r="K105" i="24" s="1"/>
  <c r="K105" i="25" s="1"/>
  <c r="K105" i="26" s="1"/>
  <c r="K105" i="28" s="1"/>
  <c r="K105" i="29" s="1"/>
  <c r="K105" i="30" s="1"/>
  <c r="K105" i="31" s="1"/>
  <c r="K105" i="32" s="1"/>
  <c r="K105" i="33" s="1"/>
  <c r="K105" i="34" s="1"/>
  <c r="K105" i="35" s="1"/>
  <c r="K105" i="36" s="1"/>
  <c r="K105" i="37" s="1"/>
  <c r="K105" i="38" s="1"/>
  <c r="K105" i="39" s="1"/>
  <c r="G102" i="14"/>
  <c r="K107" i="14"/>
  <c r="K102" i="14"/>
  <c r="K104" i="14"/>
  <c r="L107" i="14"/>
  <c r="L102" i="14"/>
  <c r="L104" i="14"/>
  <c r="E7" i="15"/>
  <c r="E9" i="20"/>
  <c r="G9" i="20" s="1"/>
  <c r="E9" i="19"/>
  <c r="G9" i="19" s="1"/>
  <c r="E9" i="17"/>
  <c r="G9" i="17" s="1"/>
  <c r="E102" i="14" l="1"/>
  <c r="D102" i="27" s="1"/>
  <c r="E102" i="27" s="1"/>
  <c r="E107" i="14"/>
  <c r="D107" i="27" s="1"/>
  <c r="E107" i="27" s="1"/>
  <c r="E9" i="16"/>
  <c r="G9" i="16" s="1"/>
  <c r="E352" i="15"/>
  <c r="G352" i="15" s="1"/>
  <c r="E353" i="15"/>
  <c r="G353" i="15" s="1"/>
  <c r="E354" i="15"/>
  <c r="G354" i="15" s="1"/>
  <c r="F23" i="14" l="1"/>
  <c r="E21" i="26"/>
  <c r="G21" i="26" s="1"/>
  <c r="E22" i="26"/>
  <c r="G22" i="26" s="1"/>
  <c r="E21" i="25"/>
  <c r="G21" i="25" s="1"/>
  <c r="Q23" i="14" s="1"/>
  <c r="E21" i="24"/>
  <c r="G21" i="24" s="1"/>
  <c r="P23" i="14" s="1"/>
  <c r="E21" i="23"/>
  <c r="G21" i="23" s="1"/>
  <c r="O23" i="14" s="1"/>
  <c r="E21" i="22"/>
  <c r="G21" i="22" s="1"/>
  <c r="N23" i="14" s="1"/>
  <c r="E21" i="21"/>
  <c r="G21" i="21" s="1"/>
  <c r="M23" i="14" s="1"/>
  <c r="E21" i="20"/>
  <c r="G21" i="20" s="1"/>
  <c r="L23" i="14" s="1"/>
  <c r="E21" i="19"/>
  <c r="G21" i="19" s="1"/>
  <c r="K23" i="14" s="1"/>
  <c r="E21" i="18"/>
  <c r="G21" i="18" s="1"/>
  <c r="J23" i="14" s="1"/>
  <c r="E21" i="17"/>
  <c r="G21" i="17" s="1"/>
  <c r="I23" i="14" s="1"/>
  <c r="E21" i="16"/>
  <c r="G21" i="16" s="1"/>
  <c r="E21" i="15"/>
  <c r="G21" i="15" s="1"/>
  <c r="K21" i="15" s="1"/>
  <c r="B178" i="26"/>
  <c r="B178" i="23"/>
  <c r="R23" i="14" l="1"/>
  <c r="H23" i="14"/>
  <c r="K21" i="16"/>
  <c r="K21" i="17" s="1"/>
  <c r="K21" i="18" s="1"/>
  <c r="K21" i="19" s="1"/>
  <c r="K21" i="20" s="1"/>
  <c r="K21" i="21" s="1"/>
  <c r="K21" i="22" s="1"/>
  <c r="K21" i="23" s="1"/>
  <c r="K21" i="24" s="1"/>
  <c r="K21" i="25" s="1"/>
  <c r="K21" i="26" s="1"/>
  <c r="K21" i="28" s="1"/>
  <c r="K21" i="29" s="1"/>
  <c r="K21" i="30" s="1"/>
  <c r="K21" i="31" s="1"/>
  <c r="K21" i="32" s="1"/>
  <c r="K21" i="33" s="1"/>
  <c r="K21" i="34" s="1"/>
  <c r="K21" i="35" s="1"/>
  <c r="K21" i="36" s="1"/>
  <c r="K21" i="37" s="1"/>
  <c r="K21" i="38" s="1"/>
  <c r="K21" i="39" s="1"/>
  <c r="G23" i="14"/>
  <c r="E23" i="14" l="1"/>
  <c r="D23" i="27" s="1"/>
  <c r="E23" i="27" s="1"/>
  <c r="E354" i="24"/>
  <c r="E353" i="24"/>
  <c r="E352" i="24"/>
  <c r="B178" i="19" l="1"/>
  <c r="E8" i="18" l="1"/>
  <c r="G8" i="18" s="1"/>
  <c r="E9" i="18"/>
  <c r="G9" i="18" s="1"/>
  <c r="E10" i="18"/>
  <c r="G10" i="18" s="1"/>
  <c r="E11" i="18"/>
  <c r="G11" i="18" s="1"/>
  <c r="E12" i="18"/>
  <c r="E13" i="18"/>
  <c r="E354" i="17" l="1"/>
  <c r="G354" i="17" s="1"/>
  <c r="E353" i="17"/>
  <c r="G353" i="17" s="1"/>
  <c r="E352" i="17"/>
  <c r="G352" i="17" s="1"/>
  <c r="E354" i="16" l="1"/>
  <c r="G354" i="16" s="1"/>
  <c r="E353" i="16"/>
  <c r="G353" i="16" s="1"/>
  <c r="E352" i="16"/>
  <c r="G352" i="16" s="1"/>
  <c r="B178" i="15" l="1"/>
  <c r="E354" i="26" l="1"/>
  <c r="G354" i="26" s="1"/>
  <c r="E353" i="26"/>
  <c r="G353" i="26" s="1"/>
  <c r="E352" i="26"/>
  <c r="G352" i="26" s="1"/>
  <c r="B178" i="24" l="1"/>
  <c r="B178" i="25"/>
  <c r="B178" i="22" l="1"/>
  <c r="E354" i="21" l="1"/>
  <c r="G354" i="21" s="1"/>
  <c r="E353" i="21"/>
  <c r="G353" i="21" s="1"/>
  <c r="E352" i="21"/>
  <c r="G352" i="21" s="1"/>
  <c r="B178" i="20" l="1"/>
  <c r="B178" i="21"/>
  <c r="E8" i="21"/>
  <c r="G8" i="21" s="1"/>
  <c r="E9" i="21"/>
  <c r="G9" i="21" s="1"/>
  <c r="E10" i="21"/>
  <c r="G10" i="21" s="1"/>
  <c r="E11" i="21"/>
  <c r="G11" i="21" s="1"/>
  <c r="E12" i="21"/>
  <c r="G12" i="21" s="1"/>
  <c r="E13" i="21"/>
  <c r="G13" i="21" s="1"/>
  <c r="E14" i="21"/>
  <c r="G14" i="21" s="1"/>
  <c r="E15" i="21"/>
  <c r="G15" i="21" s="1"/>
  <c r="E354" i="20" l="1"/>
  <c r="E353" i="20"/>
  <c r="E352" i="20"/>
  <c r="E354" i="19" l="1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G281" i="19" s="1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0" i="19"/>
  <c r="E19" i="19"/>
  <c r="E18" i="19"/>
  <c r="E17" i="19"/>
  <c r="E16" i="19"/>
  <c r="E15" i="19"/>
  <c r="E14" i="19"/>
  <c r="E13" i="19"/>
  <c r="E12" i="19"/>
  <c r="E11" i="19"/>
  <c r="E10" i="19"/>
  <c r="E8" i="19"/>
  <c r="E7" i="19"/>
  <c r="B178" i="18" l="1"/>
  <c r="B178" i="17" l="1"/>
  <c r="E8" i="15" l="1"/>
  <c r="G8" i="15" s="1"/>
  <c r="K8" i="15" s="1"/>
  <c r="E9" i="15"/>
  <c r="G9" i="15" s="1"/>
  <c r="K9" i="15" s="1"/>
  <c r="K9" i="16" s="1"/>
  <c r="E10" i="15"/>
  <c r="G10" i="15" s="1"/>
  <c r="K10" i="15" s="1"/>
  <c r="E11" i="15"/>
  <c r="G11" i="15" s="1"/>
  <c r="K11" i="15" s="1"/>
  <c r="E12" i="15"/>
  <c r="G12" i="15" s="1"/>
  <c r="K12" i="15" s="1"/>
  <c r="E13" i="15"/>
  <c r="G13" i="15" s="1"/>
  <c r="K13" i="15" s="1"/>
  <c r="E14" i="15"/>
  <c r="G14" i="15" s="1"/>
  <c r="K14" i="15" s="1"/>
  <c r="E15" i="15"/>
  <c r="G15" i="15" s="1"/>
  <c r="K15" i="15" s="1"/>
  <c r="E16" i="15"/>
  <c r="G16" i="15" s="1"/>
  <c r="K16" i="15" s="1"/>
  <c r="E17" i="15"/>
  <c r="G17" i="15" s="1"/>
  <c r="K17" i="15" s="1"/>
  <c r="E8" i="22" l="1"/>
  <c r="G8" i="22" s="1"/>
  <c r="E9" i="22"/>
  <c r="G9" i="22" s="1"/>
  <c r="E10" i="22"/>
  <c r="G10" i="22" s="1"/>
  <c r="E11" i="22"/>
  <c r="G11" i="22" s="1"/>
  <c r="E12" i="22"/>
  <c r="G12" i="22" s="1"/>
  <c r="E13" i="22"/>
  <c r="E14" i="22"/>
  <c r="E15" i="22"/>
  <c r="E16" i="22"/>
  <c r="E17" i="22"/>
  <c r="E18" i="22"/>
  <c r="E19" i="22"/>
  <c r="E20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2" i="22"/>
  <c r="E93" i="22"/>
  <c r="E94" i="22"/>
  <c r="E95" i="22"/>
  <c r="E96" i="22"/>
  <c r="E97" i="22"/>
  <c r="E98" i="22"/>
  <c r="E99" i="22"/>
  <c r="E106" i="22"/>
  <c r="E107" i="22"/>
  <c r="E108" i="22"/>
  <c r="E109" i="22"/>
  <c r="E110" i="22"/>
  <c r="E111" i="22"/>
  <c r="E112" i="22"/>
  <c r="E113" i="22"/>
  <c r="E114" i="22"/>
  <c r="E115" i="22"/>
  <c r="E116" i="22"/>
  <c r="E117" i="22"/>
  <c r="E118" i="22"/>
  <c r="E119" i="22"/>
  <c r="E120" i="22"/>
  <c r="E121" i="22"/>
  <c r="E122" i="22"/>
  <c r="E123" i="22"/>
  <c r="E124" i="22"/>
  <c r="E125" i="22"/>
  <c r="E126" i="22"/>
  <c r="E127" i="22"/>
  <c r="E128" i="22"/>
  <c r="E129" i="22"/>
  <c r="E130" i="22"/>
  <c r="E131" i="22"/>
  <c r="E132" i="22"/>
  <c r="E133" i="22"/>
  <c r="E134" i="22"/>
  <c r="E135" i="22"/>
  <c r="E136" i="22"/>
  <c r="E137" i="22"/>
  <c r="E138" i="22"/>
  <c r="E139" i="22"/>
  <c r="E140" i="22"/>
  <c r="E141" i="22"/>
  <c r="E142" i="22"/>
  <c r="E143" i="22"/>
  <c r="E144" i="22"/>
  <c r="E145" i="22"/>
  <c r="E146" i="22"/>
  <c r="E147" i="22"/>
  <c r="E148" i="22"/>
  <c r="E149" i="22"/>
  <c r="E150" i="22"/>
  <c r="E151" i="22"/>
  <c r="E152" i="22"/>
  <c r="E153" i="22"/>
  <c r="E154" i="22"/>
  <c r="E155" i="22"/>
  <c r="E156" i="22"/>
  <c r="E157" i="22"/>
  <c r="E158" i="22"/>
  <c r="E162" i="22"/>
  <c r="E163" i="22"/>
  <c r="E164" i="22"/>
  <c r="E165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E213" i="22"/>
  <c r="E214" i="22"/>
  <c r="E215" i="22"/>
  <c r="E216" i="22"/>
  <c r="E217" i="22"/>
  <c r="E218" i="22"/>
  <c r="E219" i="22"/>
  <c r="E220" i="22"/>
  <c r="E221" i="22"/>
  <c r="E222" i="22"/>
  <c r="E223" i="22"/>
  <c r="E224" i="22"/>
  <c r="E225" i="22"/>
  <c r="E226" i="22"/>
  <c r="E227" i="22"/>
  <c r="E228" i="22"/>
  <c r="E229" i="22"/>
  <c r="E230" i="22"/>
  <c r="E231" i="22"/>
  <c r="E232" i="22"/>
  <c r="E233" i="22"/>
  <c r="E234" i="22"/>
  <c r="E235" i="22"/>
  <c r="E236" i="22"/>
  <c r="E237" i="22"/>
  <c r="E238" i="22"/>
  <c r="E239" i="22"/>
  <c r="E240" i="22"/>
  <c r="E241" i="22"/>
  <c r="E242" i="22"/>
  <c r="E243" i="22"/>
  <c r="E244" i="22"/>
  <c r="E245" i="22"/>
  <c r="E246" i="22"/>
  <c r="E247" i="22"/>
  <c r="E248" i="22"/>
  <c r="E249" i="22"/>
  <c r="E250" i="22"/>
  <c r="E251" i="22"/>
  <c r="E252" i="22"/>
  <c r="E253" i="22"/>
  <c r="E254" i="22"/>
  <c r="E255" i="22"/>
  <c r="E256" i="22"/>
  <c r="E257" i="22"/>
  <c r="E258" i="22"/>
  <c r="E259" i="22"/>
  <c r="E260" i="22"/>
  <c r="E261" i="22"/>
  <c r="E262" i="22"/>
  <c r="E263" i="22"/>
  <c r="E264" i="22"/>
  <c r="E265" i="22"/>
  <c r="E266" i="22"/>
  <c r="E267" i="22"/>
  <c r="E268" i="22"/>
  <c r="E269" i="22"/>
  <c r="E270" i="22"/>
  <c r="E271" i="22"/>
  <c r="E272" i="22"/>
  <c r="E273" i="22"/>
  <c r="E274" i="22"/>
  <c r="E275" i="22"/>
  <c r="E276" i="22"/>
  <c r="E277" i="22"/>
  <c r="E278" i="22"/>
  <c r="E279" i="22"/>
  <c r="E281" i="22"/>
  <c r="E282" i="22"/>
  <c r="E283" i="22"/>
  <c r="E284" i="22"/>
  <c r="E285" i="22"/>
  <c r="E286" i="22"/>
  <c r="E287" i="22"/>
  <c r="E288" i="22"/>
  <c r="E289" i="22"/>
  <c r="E290" i="22"/>
  <c r="E291" i="22"/>
  <c r="E292" i="22"/>
  <c r="E293" i="22"/>
  <c r="E294" i="22"/>
  <c r="E295" i="22"/>
  <c r="E296" i="22"/>
  <c r="E297" i="22"/>
  <c r="E298" i="22"/>
  <c r="E299" i="22"/>
  <c r="E300" i="22"/>
  <c r="E301" i="22"/>
  <c r="E302" i="22"/>
  <c r="E303" i="22"/>
  <c r="E304" i="22"/>
  <c r="E305" i="22"/>
  <c r="E306" i="22"/>
  <c r="E307" i="22"/>
  <c r="E308" i="22"/>
  <c r="E309" i="22"/>
  <c r="E310" i="22"/>
  <c r="E311" i="22"/>
  <c r="E312" i="22"/>
  <c r="E313" i="22"/>
  <c r="E314" i="22"/>
  <c r="E315" i="22"/>
  <c r="E316" i="22"/>
  <c r="E317" i="22"/>
  <c r="E318" i="22"/>
  <c r="E319" i="22"/>
  <c r="E320" i="22"/>
  <c r="E321" i="22"/>
  <c r="E322" i="22"/>
  <c r="E323" i="22"/>
  <c r="E324" i="22"/>
  <c r="E325" i="22"/>
  <c r="E326" i="22"/>
  <c r="E327" i="22"/>
  <c r="E328" i="22"/>
  <c r="E329" i="22"/>
  <c r="E330" i="22"/>
  <c r="E331" i="22"/>
  <c r="E332" i="22"/>
  <c r="E333" i="22"/>
  <c r="E334" i="22"/>
  <c r="E335" i="22"/>
  <c r="E336" i="22"/>
  <c r="E337" i="22"/>
  <c r="E338" i="22"/>
  <c r="E339" i="22"/>
  <c r="E340" i="22"/>
  <c r="E341" i="22"/>
  <c r="E342" i="22"/>
  <c r="E343" i="22"/>
  <c r="E344" i="22"/>
  <c r="E345" i="22"/>
  <c r="E346" i="22"/>
  <c r="E347" i="22"/>
  <c r="E348" i="22"/>
  <c r="E349" i="22"/>
  <c r="E350" i="22"/>
  <c r="E351" i="22"/>
  <c r="E8" i="26" l="1"/>
  <c r="G8" i="26" s="1"/>
  <c r="E9" i="26"/>
  <c r="G9" i="26" s="1"/>
  <c r="E10" i="26"/>
  <c r="G10" i="26" s="1"/>
  <c r="E11" i="26"/>
  <c r="G11" i="26" s="1"/>
  <c r="E12" i="26"/>
  <c r="G12" i="26" s="1"/>
  <c r="E13" i="26"/>
  <c r="E14" i="26"/>
  <c r="G14" i="26" s="1"/>
  <c r="E15" i="26"/>
  <c r="G15" i="26" s="1"/>
  <c r="E16" i="26"/>
  <c r="E17" i="26"/>
  <c r="E18" i="26"/>
  <c r="G18" i="26" s="1"/>
  <c r="E19" i="26"/>
  <c r="G19" i="26" s="1"/>
  <c r="E20" i="26"/>
  <c r="G20" i="26" s="1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6" i="26"/>
  <c r="E107" i="26"/>
  <c r="E108" i="26"/>
  <c r="E109" i="26"/>
  <c r="E110" i="26"/>
  <c r="E111" i="26"/>
  <c r="E112" i="26"/>
  <c r="E113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53" i="26"/>
  <c r="E154" i="26"/>
  <c r="E155" i="26"/>
  <c r="E156" i="26"/>
  <c r="E157" i="26"/>
  <c r="E158" i="26"/>
  <c r="E159" i="26"/>
  <c r="E160" i="26"/>
  <c r="E161" i="26"/>
  <c r="E162" i="26"/>
  <c r="E163" i="26"/>
  <c r="E164" i="26"/>
  <c r="E165" i="26"/>
  <c r="E166" i="26"/>
  <c r="E167" i="26"/>
  <c r="E168" i="26"/>
  <c r="E169" i="26"/>
  <c r="E170" i="26"/>
  <c r="E171" i="26"/>
  <c r="E172" i="26"/>
  <c r="E173" i="26"/>
  <c r="E174" i="26"/>
  <c r="E175" i="26"/>
  <c r="E176" i="26"/>
  <c r="E177" i="26"/>
  <c r="E178" i="26"/>
  <c r="E179" i="26"/>
  <c r="E180" i="26"/>
  <c r="E181" i="26"/>
  <c r="E182" i="26"/>
  <c r="E183" i="26"/>
  <c r="E184" i="26"/>
  <c r="E185" i="26"/>
  <c r="E186" i="26"/>
  <c r="E187" i="26"/>
  <c r="E188" i="26"/>
  <c r="E189" i="26"/>
  <c r="E190" i="26"/>
  <c r="E191" i="26"/>
  <c r="E192" i="26"/>
  <c r="E193" i="26"/>
  <c r="E194" i="26"/>
  <c r="E195" i="26"/>
  <c r="E196" i="26"/>
  <c r="E197" i="26"/>
  <c r="E198" i="26"/>
  <c r="E199" i="26"/>
  <c r="E200" i="26"/>
  <c r="E201" i="26"/>
  <c r="E202" i="26"/>
  <c r="E203" i="26"/>
  <c r="E204" i="26"/>
  <c r="E205" i="26"/>
  <c r="E206" i="26"/>
  <c r="E207" i="26"/>
  <c r="E208" i="26"/>
  <c r="E209" i="26"/>
  <c r="E210" i="26"/>
  <c r="E211" i="26"/>
  <c r="E212" i="26"/>
  <c r="E213" i="26"/>
  <c r="E214" i="26"/>
  <c r="E215" i="26"/>
  <c r="E216" i="26"/>
  <c r="E217" i="26"/>
  <c r="E218" i="26"/>
  <c r="E219" i="26"/>
  <c r="E220" i="26"/>
  <c r="E221" i="26"/>
  <c r="E222" i="26"/>
  <c r="E223" i="26"/>
  <c r="E224" i="26"/>
  <c r="E225" i="26"/>
  <c r="E226" i="26"/>
  <c r="E227" i="26"/>
  <c r="E228" i="26"/>
  <c r="E229" i="26"/>
  <c r="E230" i="26"/>
  <c r="E231" i="26"/>
  <c r="E232" i="26"/>
  <c r="E233" i="26"/>
  <c r="E234" i="26"/>
  <c r="E235" i="26"/>
  <c r="E236" i="26"/>
  <c r="E237" i="26"/>
  <c r="E238" i="26"/>
  <c r="E239" i="26"/>
  <c r="E240" i="26"/>
  <c r="E241" i="26"/>
  <c r="E242" i="26"/>
  <c r="E243" i="26"/>
  <c r="E244" i="26"/>
  <c r="E245" i="26"/>
  <c r="E246" i="26"/>
  <c r="E247" i="26"/>
  <c r="E248" i="26"/>
  <c r="E249" i="26"/>
  <c r="E250" i="26"/>
  <c r="E251" i="26"/>
  <c r="E252" i="26"/>
  <c r="E253" i="26"/>
  <c r="E254" i="26"/>
  <c r="E255" i="26"/>
  <c r="E256" i="26"/>
  <c r="E257" i="26"/>
  <c r="E258" i="26"/>
  <c r="E259" i="26"/>
  <c r="E260" i="26"/>
  <c r="E261" i="26"/>
  <c r="E262" i="26"/>
  <c r="E263" i="26"/>
  <c r="E264" i="26"/>
  <c r="E265" i="26"/>
  <c r="E266" i="26"/>
  <c r="E267" i="26"/>
  <c r="E268" i="26"/>
  <c r="E269" i="26"/>
  <c r="E270" i="26"/>
  <c r="E271" i="26"/>
  <c r="E272" i="26"/>
  <c r="E273" i="26"/>
  <c r="E274" i="26"/>
  <c r="E275" i="26"/>
  <c r="E276" i="26"/>
  <c r="E277" i="26"/>
  <c r="E278" i="26"/>
  <c r="E279" i="26"/>
  <c r="E281" i="26"/>
  <c r="E282" i="26"/>
  <c r="E283" i="26"/>
  <c r="E284" i="26"/>
  <c r="E285" i="26"/>
  <c r="E286" i="26"/>
  <c r="E287" i="26"/>
  <c r="E288" i="26"/>
  <c r="E289" i="26"/>
  <c r="E290" i="26"/>
  <c r="E291" i="26"/>
  <c r="E292" i="26"/>
  <c r="E293" i="26"/>
  <c r="E294" i="26"/>
  <c r="E295" i="26"/>
  <c r="E296" i="26"/>
  <c r="E297" i="26"/>
  <c r="E298" i="26"/>
  <c r="E299" i="26"/>
  <c r="E300" i="26"/>
  <c r="E301" i="26"/>
  <c r="E302" i="26"/>
  <c r="E303" i="26"/>
  <c r="E304" i="26"/>
  <c r="E305" i="26"/>
  <c r="E306" i="26"/>
  <c r="E307" i="26"/>
  <c r="E308" i="26"/>
  <c r="E309" i="26"/>
  <c r="E310" i="26"/>
  <c r="E311" i="26"/>
  <c r="E312" i="26"/>
  <c r="E313" i="26"/>
  <c r="E314" i="26"/>
  <c r="E315" i="26"/>
  <c r="E316" i="26"/>
  <c r="E317" i="26"/>
  <c r="E318" i="26"/>
  <c r="E319" i="26"/>
  <c r="E320" i="26"/>
  <c r="E321" i="26"/>
  <c r="E322" i="26"/>
  <c r="E323" i="26"/>
  <c r="E324" i="26"/>
  <c r="E325" i="26"/>
  <c r="E326" i="26"/>
  <c r="E327" i="26"/>
  <c r="E328" i="26"/>
  <c r="E329" i="26"/>
  <c r="E330" i="26"/>
  <c r="E331" i="26"/>
  <c r="E332" i="26"/>
  <c r="E333" i="26"/>
  <c r="E334" i="26"/>
  <c r="E335" i="26"/>
  <c r="E336" i="26"/>
  <c r="E337" i="26"/>
  <c r="E338" i="26"/>
  <c r="E339" i="26"/>
  <c r="E340" i="26"/>
  <c r="E341" i="26"/>
  <c r="E342" i="26"/>
  <c r="E343" i="26"/>
  <c r="E344" i="26"/>
  <c r="E345" i="26"/>
  <c r="E346" i="26"/>
  <c r="E347" i="26"/>
  <c r="E348" i="26"/>
  <c r="E349" i="26"/>
  <c r="E350" i="26"/>
  <c r="E351" i="26"/>
  <c r="E7" i="26"/>
  <c r="G7" i="26" s="1"/>
  <c r="E8" i="25" l="1"/>
  <c r="E9" i="25"/>
  <c r="E10" i="25"/>
  <c r="E11" i="25"/>
  <c r="E12" i="25"/>
  <c r="E13" i="25"/>
  <c r="E14" i="25"/>
  <c r="E15" i="25"/>
  <c r="E16" i="25"/>
  <c r="E17" i="25"/>
  <c r="E18" i="25"/>
  <c r="E19" i="25"/>
  <c r="E20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G120" i="25" s="1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85" i="25"/>
  <c r="E186" i="25"/>
  <c r="E187" i="25"/>
  <c r="E188" i="25"/>
  <c r="E189" i="25"/>
  <c r="E190" i="25"/>
  <c r="E191" i="25"/>
  <c r="E192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208" i="25"/>
  <c r="E209" i="25"/>
  <c r="E210" i="25"/>
  <c r="E211" i="25"/>
  <c r="E212" i="25"/>
  <c r="E213" i="25"/>
  <c r="E214" i="25"/>
  <c r="E215" i="25"/>
  <c r="E216" i="25"/>
  <c r="E217" i="25"/>
  <c r="E218" i="25"/>
  <c r="E219" i="25"/>
  <c r="E220" i="25"/>
  <c r="E221" i="25"/>
  <c r="E222" i="25"/>
  <c r="E223" i="25"/>
  <c r="E224" i="25"/>
  <c r="E225" i="25"/>
  <c r="E226" i="25"/>
  <c r="E227" i="25"/>
  <c r="E228" i="25"/>
  <c r="E229" i="25"/>
  <c r="E230" i="25"/>
  <c r="E231" i="25"/>
  <c r="E232" i="25"/>
  <c r="E233" i="25"/>
  <c r="E234" i="25"/>
  <c r="E235" i="25"/>
  <c r="E236" i="25"/>
  <c r="E237" i="25"/>
  <c r="E238" i="25"/>
  <c r="E239" i="25"/>
  <c r="E240" i="25"/>
  <c r="E241" i="25"/>
  <c r="E242" i="25"/>
  <c r="E243" i="25"/>
  <c r="E245" i="25"/>
  <c r="E246" i="25"/>
  <c r="E247" i="25"/>
  <c r="E248" i="25"/>
  <c r="E249" i="25"/>
  <c r="E250" i="25"/>
  <c r="E251" i="25"/>
  <c r="E252" i="25"/>
  <c r="E253" i="25"/>
  <c r="E254" i="25"/>
  <c r="E255" i="25"/>
  <c r="E256" i="25"/>
  <c r="E257" i="25"/>
  <c r="E258" i="25"/>
  <c r="E259" i="25"/>
  <c r="E260" i="25"/>
  <c r="E261" i="25"/>
  <c r="E262" i="25"/>
  <c r="E263" i="25"/>
  <c r="E264" i="25"/>
  <c r="E265" i="25"/>
  <c r="E266" i="25"/>
  <c r="E267" i="25"/>
  <c r="E268" i="25"/>
  <c r="E269" i="25"/>
  <c r="E270" i="25"/>
  <c r="E271" i="25"/>
  <c r="E272" i="25"/>
  <c r="E273" i="25"/>
  <c r="E274" i="25"/>
  <c r="E275" i="25"/>
  <c r="E276" i="25"/>
  <c r="E277" i="25"/>
  <c r="E278" i="25"/>
  <c r="E279" i="25"/>
  <c r="E281" i="25"/>
  <c r="G281" i="25" s="1"/>
  <c r="E282" i="25"/>
  <c r="E283" i="25"/>
  <c r="E284" i="25"/>
  <c r="E285" i="25"/>
  <c r="E286" i="25"/>
  <c r="E287" i="25"/>
  <c r="E288" i="25"/>
  <c r="E289" i="25"/>
  <c r="E290" i="25"/>
  <c r="E291" i="25"/>
  <c r="E292" i="25"/>
  <c r="E293" i="25"/>
  <c r="E294" i="25"/>
  <c r="E295" i="25"/>
  <c r="E296" i="25"/>
  <c r="E297" i="25"/>
  <c r="E298" i="25"/>
  <c r="E299" i="25"/>
  <c r="E300" i="25"/>
  <c r="E301" i="25"/>
  <c r="E302" i="25"/>
  <c r="E303" i="25"/>
  <c r="E304" i="25"/>
  <c r="E305" i="25"/>
  <c r="E306" i="25"/>
  <c r="E307" i="25"/>
  <c r="E308" i="25"/>
  <c r="E309" i="25"/>
  <c r="E310" i="25"/>
  <c r="E311" i="25"/>
  <c r="E312" i="25"/>
  <c r="E313" i="25"/>
  <c r="E314" i="25"/>
  <c r="E315" i="25"/>
  <c r="E316" i="25"/>
  <c r="E317" i="25"/>
  <c r="E318" i="25"/>
  <c r="E319" i="25"/>
  <c r="E320" i="25"/>
  <c r="E321" i="25"/>
  <c r="E322" i="25"/>
  <c r="E323" i="25"/>
  <c r="E324" i="25"/>
  <c r="E325" i="25"/>
  <c r="E326" i="25"/>
  <c r="E327" i="25"/>
  <c r="E328" i="25"/>
  <c r="E329" i="25"/>
  <c r="E330" i="25"/>
  <c r="E331" i="25"/>
  <c r="E332" i="25"/>
  <c r="E333" i="25"/>
  <c r="E334" i="25"/>
  <c r="E335" i="25"/>
  <c r="E336" i="25"/>
  <c r="E337" i="25"/>
  <c r="E338" i="25"/>
  <c r="E339" i="25"/>
  <c r="E340" i="25"/>
  <c r="E341" i="25"/>
  <c r="E342" i="25"/>
  <c r="E343" i="25"/>
  <c r="E344" i="25"/>
  <c r="E345" i="25"/>
  <c r="E346" i="25"/>
  <c r="E347" i="25"/>
  <c r="E348" i="25"/>
  <c r="E349" i="25"/>
  <c r="E350" i="25"/>
  <c r="E351" i="25"/>
  <c r="E7" i="25"/>
  <c r="G7" i="25" s="1"/>
  <c r="E8" i="24" l="1"/>
  <c r="G8" i="24" s="1"/>
  <c r="E9" i="24"/>
  <c r="G9" i="24" s="1"/>
  <c r="E10" i="24"/>
  <c r="G10" i="24" s="1"/>
  <c r="E11" i="24"/>
  <c r="G11" i="24" s="1"/>
  <c r="E12" i="24"/>
  <c r="G12" i="24" s="1"/>
  <c r="E13" i="24"/>
  <c r="G13" i="24" s="1"/>
  <c r="E14" i="24"/>
  <c r="G14" i="24" s="1"/>
  <c r="E15" i="24"/>
  <c r="E16" i="24"/>
  <c r="E17" i="24"/>
  <c r="E18" i="24"/>
  <c r="E19" i="24"/>
  <c r="E20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308" i="24"/>
  <c r="E309" i="24"/>
  <c r="E310" i="24"/>
  <c r="E311" i="24"/>
  <c r="E312" i="24"/>
  <c r="E313" i="24"/>
  <c r="E314" i="24"/>
  <c r="E315" i="24"/>
  <c r="E316" i="24"/>
  <c r="E317" i="24"/>
  <c r="E318" i="24"/>
  <c r="E319" i="24"/>
  <c r="E320" i="24"/>
  <c r="E321" i="24"/>
  <c r="E322" i="24"/>
  <c r="E323" i="24"/>
  <c r="E324" i="24"/>
  <c r="E325" i="24"/>
  <c r="E326" i="24"/>
  <c r="E327" i="24"/>
  <c r="E328" i="24"/>
  <c r="E329" i="24"/>
  <c r="E330" i="24"/>
  <c r="G330" i="24" s="1"/>
  <c r="E331" i="24"/>
  <c r="E332" i="24"/>
  <c r="E333" i="24"/>
  <c r="E334" i="24"/>
  <c r="E335" i="24"/>
  <c r="E336" i="24"/>
  <c r="E337" i="24"/>
  <c r="E338" i="24"/>
  <c r="E339" i="24"/>
  <c r="E340" i="24"/>
  <c r="E341" i="24"/>
  <c r="E342" i="24"/>
  <c r="E343" i="24"/>
  <c r="E344" i="24"/>
  <c r="E345" i="24"/>
  <c r="E346" i="24"/>
  <c r="E347" i="24"/>
  <c r="E348" i="24"/>
  <c r="E349" i="24"/>
  <c r="E350" i="24"/>
  <c r="E351" i="24"/>
  <c r="E7" i="24"/>
  <c r="B178" i="16"/>
  <c r="E8" i="23" l="1"/>
  <c r="E9" i="23"/>
  <c r="E10" i="23"/>
  <c r="E11" i="23"/>
  <c r="E12" i="23"/>
  <c r="E13" i="23"/>
  <c r="E14" i="23"/>
  <c r="E15" i="23"/>
  <c r="E16" i="23"/>
  <c r="E17" i="23"/>
  <c r="E18" i="23"/>
  <c r="E19" i="23"/>
  <c r="E20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E333" i="23"/>
  <c r="E334" i="23"/>
  <c r="E335" i="23"/>
  <c r="E336" i="23"/>
  <c r="E337" i="23"/>
  <c r="E338" i="23"/>
  <c r="E339" i="23"/>
  <c r="E340" i="23"/>
  <c r="E341" i="23"/>
  <c r="E342" i="23"/>
  <c r="E343" i="23"/>
  <c r="E344" i="23"/>
  <c r="E345" i="23"/>
  <c r="E346" i="23"/>
  <c r="E347" i="23"/>
  <c r="E348" i="23"/>
  <c r="E349" i="23"/>
  <c r="E350" i="23"/>
  <c r="E351" i="23"/>
  <c r="E7" i="23"/>
  <c r="F10" i="14" l="1"/>
  <c r="F11" i="14"/>
  <c r="G11" i="14"/>
  <c r="H11" i="14"/>
  <c r="R11" i="14"/>
  <c r="F12" i="14"/>
  <c r="G9" i="25"/>
  <c r="G10" i="25"/>
  <c r="G11" i="25"/>
  <c r="G12" i="25"/>
  <c r="G13" i="25"/>
  <c r="G9" i="23"/>
  <c r="G10" i="23"/>
  <c r="G11" i="23"/>
  <c r="G12" i="23"/>
  <c r="G13" i="23"/>
  <c r="G14" i="23"/>
  <c r="G15" i="23"/>
  <c r="G16" i="23"/>
  <c r="G17" i="23"/>
  <c r="G18" i="23"/>
  <c r="G19" i="23"/>
  <c r="E7" i="22" l="1"/>
  <c r="E16" i="21" l="1"/>
  <c r="E17" i="21"/>
  <c r="E18" i="21"/>
  <c r="E19" i="21"/>
  <c r="E20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01" i="21"/>
  <c r="E202" i="21"/>
  <c r="E203" i="21"/>
  <c r="E204" i="21"/>
  <c r="E205" i="21"/>
  <c r="E206" i="21"/>
  <c r="E207" i="21"/>
  <c r="E208" i="21"/>
  <c r="E209" i="21"/>
  <c r="E210" i="21"/>
  <c r="E211" i="21"/>
  <c r="E212" i="21"/>
  <c r="E213" i="21"/>
  <c r="E214" i="21"/>
  <c r="E215" i="21"/>
  <c r="E216" i="21"/>
  <c r="E217" i="21"/>
  <c r="E218" i="21"/>
  <c r="E219" i="21"/>
  <c r="E220" i="21"/>
  <c r="E221" i="21"/>
  <c r="E222" i="21"/>
  <c r="E223" i="21"/>
  <c r="E224" i="21"/>
  <c r="E225" i="21"/>
  <c r="E226" i="21"/>
  <c r="E227" i="21"/>
  <c r="E228" i="21"/>
  <c r="E229" i="21"/>
  <c r="E230" i="21"/>
  <c r="E231" i="21"/>
  <c r="E232" i="21"/>
  <c r="E233" i="21"/>
  <c r="E234" i="21"/>
  <c r="E235" i="21"/>
  <c r="E236" i="21"/>
  <c r="E237" i="21"/>
  <c r="E238" i="21"/>
  <c r="E239" i="21"/>
  <c r="E240" i="21"/>
  <c r="E241" i="21"/>
  <c r="E242" i="21"/>
  <c r="E243" i="21"/>
  <c r="E244" i="21"/>
  <c r="E245" i="21"/>
  <c r="E246" i="21"/>
  <c r="E247" i="21"/>
  <c r="E248" i="21"/>
  <c r="E249" i="21"/>
  <c r="E250" i="21"/>
  <c r="E251" i="21"/>
  <c r="E252" i="21"/>
  <c r="E253" i="21"/>
  <c r="E254" i="21"/>
  <c r="E255" i="21"/>
  <c r="E256" i="21"/>
  <c r="E257" i="21"/>
  <c r="E258" i="21"/>
  <c r="E259" i="21"/>
  <c r="E260" i="21"/>
  <c r="E261" i="21"/>
  <c r="E262" i="21"/>
  <c r="E263" i="21"/>
  <c r="E264" i="21"/>
  <c r="E265" i="21"/>
  <c r="E266" i="21"/>
  <c r="E267" i="21"/>
  <c r="E268" i="21"/>
  <c r="E269" i="21"/>
  <c r="E270" i="21"/>
  <c r="E271" i="21"/>
  <c r="E272" i="21"/>
  <c r="E273" i="21"/>
  <c r="E274" i="21"/>
  <c r="E275" i="21"/>
  <c r="E276" i="21"/>
  <c r="E277" i="21"/>
  <c r="E278" i="21"/>
  <c r="E279" i="21"/>
  <c r="E281" i="21"/>
  <c r="E282" i="21"/>
  <c r="E283" i="21"/>
  <c r="E284" i="21"/>
  <c r="E285" i="21"/>
  <c r="E286" i="21"/>
  <c r="E287" i="21"/>
  <c r="E288" i="21"/>
  <c r="E289" i="21"/>
  <c r="E290" i="21"/>
  <c r="E291" i="21"/>
  <c r="E292" i="21"/>
  <c r="E293" i="21"/>
  <c r="E294" i="21"/>
  <c r="E295" i="21"/>
  <c r="E296" i="21"/>
  <c r="E297" i="21"/>
  <c r="E298" i="21"/>
  <c r="E299" i="21"/>
  <c r="E300" i="21"/>
  <c r="E301" i="21"/>
  <c r="E302" i="21"/>
  <c r="E303" i="21"/>
  <c r="E304" i="21"/>
  <c r="E305" i="21"/>
  <c r="E306" i="21"/>
  <c r="E307" i="21"/>
  <c r="E308" i="21"/>
  <c r="E309" i="21"/>
  <c r="E310" i="21"/>
  <c r="E311" i="21"/>
  <c r="E312" i="21"/>
  <c r="E313" i="21"/>
  <c r="E314" i="21"/>
  <c r="E315" i="21"/>
  <c r="E316" i="21"/>
  <c r="E317" i="21"/>
  <c r="E318" i="21"/>
  <c r="E319" i="21"/>
  <c r="E320" i="21"/>
  <c r="E321" i="21"/>
  <c r="E322" i="21"/>
  <c r="E323" i="21"/>
  <c r="E324" i="21"/>
  <c r="E325" i="21"/>
  <c r="E326" i="21"/>
  <c r="E327" i="21"/>
  <c r="E328" i="21"/>
  <c r="E329" i="21"/>
  <c r="E330" i="21"/>
  <c r="E331" i="21"/>
  <c r="E332" i="21"/>
  <c r="E333" i="21"/>
  <c r="E334" i="21"/>
  <c r="E335" i="21"/>
  <c r="E336" i="21"/>
  <c r="E337" i="21"/>
  <c r="E338" i="21"/>
  <c r="E339" i="21"/>
  <c r="E340" i="21"/>
  <c r="E341" i="21"/>
  <c r="E342" i="21"/>
  <c r="E343" i="21"/>
  <c r="E344" i="21"/>
  <c r="E345" i="21"/>
  <c r="E346" i="21"/>
  <c r="E347" i="21"/>
  <c r="E348" i="21"/>
  <c r="E349" i="21"/>
  <c r="E350" i="21"/>
  <c r="E351" i="21"/>
  <c r="E7" i="21"/>
  <c r="E8" i="20" l="1"/>
  <c r="E10" i="20"/>
  <c r="E11" i="20"/>
  <c r="E12" i="20"/>
  <c r="E13" i="20"/>
  <c r="E14" i="20"/>
  <c r="E15" i="20"/>
  <c r="E16" i="20"/>
  <c r="E17" i="20"/>
  <c r="E18" i="20"/>
  <c r="E19" i="20"/>
  <c r="E20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4" i="20"/>
  <c r="E335" i="20"/>
  <c r="E336" i="20"/>
  <c r="E337" i="20"/>
  <c r="E338" i="20"/>
  <c r="E339" i="20"/>
  <c r="E340" i="20"/>
  <c r="E341" i="20"/>
  <c r="E342" i="20"/>
  <c r="E343" i="20"/>
  <c r="E344" i="20"/>
  <c r="E345" i="20"/>
  <c r="E346" i="20"/>
  <c r="E347" i="20"/>
  <c r="E348" i="20"/>
  <c r="E349" i="20"/>
  <c r="E350" i="20"/>
  <c r="E351" i="20"/>
  <c r="E7" i="20"/>
  <c r="E14" i="18" l="1"/>
  <c r="E15" i="18"/>
  <c r="E16" i="18"/>
  <c r="E17" i="18"/>
  <c r="E18" i="18"/>
  <c r="E19" i="18"/>
  <c r="E20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G42" i="18" s="1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G75" i="18" s="1"/>
  <c r="E76" i="18"/>
  <c r="G76" i="18" s="1"/>
  <c r="E77" i="18"/>
  <c r="G77" i="18" s="1"/>
  <c r="E78" i="18"/>
  <c r="G78" i="18" s="1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G352" i="18" s="1"/>
  <c r="E353" i="18"/>
  <c r="G353" i="18" s="1"/>
  <c r="E354" i="18"/>
  <c r="G354" i="18" s="1"/>
  <c r="E7" i="18"/>
  <c r="E8" i="17" l="1"/>
  <c r="E10" i="17"/>
  <c r="E11" i="17"/>
  <c r="E12" i="17"/>
  <c r="E13" i="17"/>
  <c r="E14" i="17"/>
  <c r="E15" i="17"/>
  <c r="E16" i="17"/>
  <c r="E17" i="17"/>
  <c r="E18" i="17"/>
  <c r="E19" i="17"/>
  <c r="E20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E214" i="17"/>
  <c r="E215" i="17"/>
  <c r="E216" i="17"/>
  <c r="E217" i="17"/>
  <c r="E218" i="17"/>
  <c r="E219" i="17"/>
  <c r="E220" i="17"/>
  <c r="E221" i="17"/>
  <c r="E222" i="17"/>
  <c r="E223" i="17"/>
  <c r="E224" i="17"/>
  <c r="E225" i="17"/>
  <c r="E226" i="17"/>
  <c r="E227" i="17"/>
  <c r="E228" i="17"/>
  <c r="E229" i="17"/>
  <c r="E230" i="17"/>
  <c r="E231" i="17"/>
  <c r="E232" i="17"/>
  <c r="E233" i="17"/>
  <c r="E234" i="17"/>
  <c r="E235" i="17"/>
  <c r="E236" i="17"/>
  <c r="E237" i="17"/>
  <c r="E238" i="17"/>
  <c r="E239" i="17"/>
  <c r="E240" i="17"/>
  <c r="E241" i="17"/>
  <c r="E242" i="17"/>
  <c r="E243" i="17"/>
  <c r="E244" i="17"/>
  <c r="E245" i="17"/>
  <c r="E246" i="17"/>
  <c r="E247" i="17"/>
  <c r="E248" i="17"/>
  <c r="E249" i="17"/>
  <c r="E250" i="17"/>
  <c r="E251" i="17"/>
  <c r="E252" i="17"/>
  <c r="E253" i="17"/>
  <c r="E254" i="17"/>
  <c r="E255" i="17"/>
  <c r="E256" i="17"/>
  <c r="E257" i="17"/>
  <c r="E258" i="17"/>
  <c r="E259" i="17"/>
  <c r="E260" i="17"/>
  <c r="E261" i="17"/>
  <c r="E262" i="17"/>
  <c r="E263" i="17"/>
  <c r="E264" i="17"/>
  <c r="E265" i="17"/>
  <c r="E266" i="17"/>
  <c r="E267" i="17"/>
  <c r="E268" i="17"/>
  <c r="E269" i="17"/>
  <c r="E270" i="17"/>
  <c r="E271" i="17"/>
  <c r="E272" i="17"/>
  <c r="E273" i="17"/>
  <c r="E274" i="17"/>
  <c r="E275" i="17"/>
  <c r="E276" i="17"/>
  <c r="E277" i="17"/>
  <c r="E278" i="17"/>
  <c r="E279" i="17"/>
  <c r="E281" i="17"/>
  <c r="E282" i="17"/>
  <c r="E283" i="17"/>
  <c r="E284" i="17"/>
  <c r="E285" i="17"/>
  <c r="E286" i="17"/>
  <c r="E287" i="17"/>
  <c r="E288" i="17"/>
  <c r="E289" i="17"/>
  <c r="E290" i="17"/>
  <c r="E291" i="17"/>
  <c r="E292" i="17"/>
  <c r="E293" i="17"/>
  <c r="E294" i="17"/>
  <c r="E295" i="17"/>
  <c r="E296" i="17"/>
  <c r="E297" i="17"/>
  <c r="E298" i="17"/>
  <c r="E299" i="17"/>
  <c r="E300" i="17"/>
  <c r="E301" i="17"/>
  <c r="E302" i="17"/>
  <c r="E303" i="17"/>
  <c r="E304" i="17"/>
  <c r="E305" i="17"/>
  <c r="E306" i="17"/>
  <c r="E307" i="17"/>
  <c r="E308" i="17"/>
  <c r="E309" i="17"/>
  <c r="E310" i="17"/>
  <c r="E311" i="17"/>
  <c r="E312" i="17"/>
  <c r="E313" i="17"/>
  <c r="E314" i="17"/>
  <c r="E315" i="17"/>
  <c r="E316" i="17"/>
  <c r="E317" i="17"/>
  <c r="E318" i="17"/>
  <c r="E319" i="17"/>
  <c r="E320" i="17"/>
  <c r="E321" i="17"/>
  <c r="E322" i="17"/>
  <c r="E323" i="17"/>
  <c r="E324" i="17"/>
  <c r="E325" i="17"/>
  <c r="E326" i="17"/>
  <c r="E327" i="17"/>
  <c r="E328" i="17"/>
  <c r="E329" i="17"/>
  <c r="E330" i="17"/>
  <c r="E331" i="17"/>
  <c r="E332" i="17"/>
  <c r="E333" i="17"/>
  <c r="E334" i="17"/>
  <c r="E335" i="17"/>
  <c r="E336" i="17"/>
  <c r="E337" i="17"/>
  <c r="E338" i="17"/>
  <c r="E339" i="17"/>
  <c r="E340" i="17"/>
  <c r="E341" i="17"/>
  <c r="E342" i="17"/>
  <c r="E343" i="17"/>
  <c r="E344" i="17"/>
  <c r="E345" i="17"/>
  <c r="E346" i="17"/>
  <c r="E347" i="17"/>
  <c r="E348" i="17"/>
  <c r="E349" i="17"/>
  <c r="E350" i="17"/>
  <c r="E351" i="17"/>
  <c r="E7" i="17"/>
  <c r="E8" i="16" l="1"/>
  <c r="E10" i="16"/>
  <c r="G10" i="16" s="1"/>
  <c r="K10" i="16" s="1"/>
  <c r="E11" i="16"/>
  <c r="E12" i="16"/>
  <c r="E13" i="16"/>
  <c r="E14" i="16"/>
  <c r="E15" i="16"/>
  <c r="E16" i="16"/>
  <c r="E17" i="16"/>
  <c r="E18" i="16"/>
  <c r="E19" i="16"/>
  <c r="E20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G75" i="16" s="1"/>
  <c r="E76" i="16"/>
  <c r="G76" i="16" s="1"/>
  <c r="E77" i="16"/>
  <c r="G77" i="16" s="1"/>
  <c r="E78" i="16"/>
  <c r="G78" i="16" s="1"/>
  <c r="E79" i="16"/>
  <c r="G79" i="16" s="1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2" i="16"/>
  <c r="G102" i="16" s="1"/>
  <c r="E103" i="16"/>
  <c r="G103" i="16" s="1"/>
  <c r="K103" i="16" s="1"/>
  <c r="E104" i="16"/>
  <c r="G104" i="16" s="1"/>
  <c r="K104" i="16" s="1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7" i="16"/>
  <c r="E18" i="15"/>
  <c r="E19" i="15"/>
  <c r="E20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H104" i="14" l="1"/>
  <c r="E104" i="14" s="1"/>
  <c r="D104" i="27" s="1"/>
  <c r="E104" i="27" s="1"/>
  <c r="K102" i="16"/>
  <c r="G351" i="20"/>
  <c r="G351" i="19" l="1"/>
  <c r="G75" i="15" l="1"/>
  <c r="K75" i="15" s="1"/>
  <c r="K75" i="16" s="1"/>
  <c r="G74" i="15"/>
  <c r="K74" i="15" s="1"/>
  <c r="G76" i="14" l="1"/>
  <c r="G77" i="14"/>
  <c r="H77" i="14"/>
  <c r="F77" i="14" l="1"/>
  <c r="F78" i="14"/>
  <c r="F79" i="14"/>
  <c r="F80" i="14"/>
  <c r="F81" i="14"/>
  <c r="F82" i="14"/>
  <c r="F83" i="14"/>
  <c r="F84" i="14"/>
  <c r="F86" i="14"/>
  <c r="F88" i="14"/>
  <c r="F90" i="14"/>
  <c r="F91" i="14"/>
  <c r="F92" i="14"/>
  <c r="F93" i="14"/>
  <c r="F94" i="14"/>
  <c r="F95" i="14"/>
  <c r="F97" i="14"/>
  <c r="F98" i="14"/>
  <c r="F99" i="14"/>
  <c r="F100" i="14"/>
  <c r="F101" i="14"/>
  <c r="F105" i="14"/>
  <c r="F106" i="14"/>
  <c r="F108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4" i="14"/>
  <c r="F175" i="14"/>
  <c r="F176" i="14"/>
  <c r="F177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1" i="14"/>
  <c r="F283" i="14"/>
  <c r="F284" i="14"/>
  <c r="F285" i="14"/>
  <c r="F286" i="14"/>
  <c r="F287" i="14"/>
  <c r="F288" i="14"/>
  <c r="F289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G75" i="26"/>
  <c r="G75" i="25"/>
  <c r="G75" i="24"/>
  <c r="G75" i="23"/>
  <c r="G75" i="22"/>
  <c r="G75" i="21"/>
  <c r="G75" i="20"/>
  <c r="G75" i="19"/>
  <c r="G351" i="18"/>
  <c r="G75" i="17"/>
  <c r="F87" i="14"/>
  <c r="R77" i="14" l="1"/>
  <c r="F89" i="14"/>
  <c r="F109" i="14" l="1"/>
  <c r="F178" i="14" l="1"/>
  <c r="F290" i="14" l="1"/>
  <c r="G351" i="17"/>
  <c r="G351" i="16"/>
  <c r="H353" i="14" l="1"/>
  <c r="F96" i="14"/>
  <c r="G351" i="15" l="1"/>
  <c r="G353" i="14" l="1"/>
  <c r="K351" i="15"/>
  <c r="K351" i="16" s="1"/>
  <c r="F85" i="14"/>
  <c r="F13" i="14" l="1"/>
  <c r="F14" i="14"/>
  <c r="F15" i="14"/>
  <c r="F16" i="14"/>
  <c r="F17" i="14"/>
  <c r="F18" i="14"/>
  <c r="F19" i="14"/>
  <c r="F20" i="14"/>
  <c r="F21" i="14"/>
  <c r="F24" i="14"/>
  <c r="F25" i="14"/>
  <c r="F26" i="14"/>
  <c r="F27" i="14"/>
  <c r="F28" i="14"/>
  <c r="F29" i="14"/>
  <c r="F30" i="14"/>
  <c r="F31" i="14"/>
  <c r="F32" i="14"/>
  <c r="F33" i="14"/>
  <c r="F36" i="14"/>
  <c r="F37" i="14"/>
  <c r="F38" i="14"/>
  <c r="F39" i="14"/>
  <c r="F40" i="14"/>
  <c r="F41" i="14"/>
  <c r="F42" i="14"/>
  <c r="F44" i="14"/>
  <c r="F45" i="14"/>
  <c r="F46" i="14"/>
  <c r="F47" i="14"/>
  <c r="F48" i="14"/>
  <c r="F49" i="14"/>
  <c r="F50" i="14"/>
  <c r="F51" i="14"/>
  <c r="F52" i="14"/>
  <c r="F53" i="14"/>
  <c r="F54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70" i="14"/>
  <c r="F71" i="14"/>
  <c r="F72" i="14"/>
  <c r="F73" i="14"/>
  <c r="F75" i="14"/>
  <c r="F76" i="14"/>
  <c r="F9" i="14"/>
  <c r="G351" i="26"/>
  <c r="G350" i="26"/>
  <c r="G349" i="26"/>
  <c r="G348" i="26"/>
  <c r="G347" i="26"/>
  <c r="G346" i="26"/>
  <c r="G345" i="26"/>
  <c r="G344" i="26"/>
  <c r="G343" i="26"/>
  <c r="G342" i="26"/>
  <c r="G341" i="26"/>
  <c r="G340" i="26"/>
  <c r="G339" i="26"/>
  <c r="G338" i="26"/>
  <c r="G337" i="26"/>
  <c r="G336" i="26"/>
  <c r="G335" i="26"/>
  <c r="G334" i="26"/>
  <c r="G333" i="26"/>
  <c r="G332" i="26"/>
  <c r="G331" i="26"/>
  <c r="G330" i="26"/>
  <c r="G329" i="26"/>
  <c r="G328" i="26"/>
  <c r="G327" i="26"/>
  <c r="G326" i="26"/>
  <c r="G325" i="26"/>
  <c r="G324" i="26"/>
  <c r="G323" i="26"/>
  <c r="G322" i="26"/>
  <c r="G321" i="26"/>
  <c r="G320" i="26"/>
  <c r="G319" i="26"/>
  <c r="G318" i="26"/>
  <c r="G317" i="26"/>
  <c r="G316" i="26"/>
  <c r="G315" i="26"/>
  <c r="G314" i="26"/>
  <c r="G313" i="26"/>
  <c r="G312" i="26"/>
  <c r="G311" i="26"/>
  <c r="G310" i="26"/>
  <c r="G309" i="26"/>
  <c r="G308" i="26"/>
  <c r="G307" i="26"/>
  <c r="G306" i="26"/>
  <c r="G305" i="26"/>
  <c r="G304" i="26"/>
  <c r="G303" i="26"/>
  <c r="G302" i="26"/>
  <c r="G301" i="26"/>
  <c r="G300" i="26"/>
  <c r="G299" i="26"/>
  <c r="G298" i="26"/>
  <c r="G297" i="26"/>
  <c r="G296" i="26"/>
  <c r="G295" i="26"/>
  <c r="G294" i="26"/>
  <c r="G293" i="26"/>
  <c r="G292" i="26"/>
  <c r="G291" i="26"/>
  <c r="G290" i="26"/>
  <c r="G289" i="26"/>
  <c r="G288" i="26"/>
  <c r="G287" i="26"/>
  <c r="G286" i="26"/>
  <c r="G285" i="26"/>
  <c r="G284" i="26"/>
  <c r="G283" i="26"/>
  <c r="G282" i="26"/>
  <c r="G281" i="26"/>
  <c r="G279" i="26"/>
  <c r="G278" i="26"/>
  <c r="G277" i="26"/>
  <c r="G276" i="26"/>
  <c r="G275" i="26"/>
  <c r="G274" i="26"/>
  <c r="G273" i="26"/>
  <c r="G272" i="26"/>
  <c r="G271" i="26"/>
  <c r="G270" i="26"/>
  <c r="G269" i="26"/>
  <c r="G268" i="26"/>
  <c r="G267" i="26"/>
  <c r="G266" i="26"/>
  <c r="G265" i="26"/>
  <c r="G264" i="26"/>
  <c r="G263" i="26"/>
  <c r="G262" i="26"/>
  <c r="G261" i="26"/>
  <c r="G260" i="26"/>
  <c r="G259" i="26"/>
  <c r="G258" i="26"/>
  <c r="G257" i="26"/>
  <c r="G256" i="26"/>
  <c r="G255" i="26"/>
  <c r="G254" i="26"/>
  <c r="G253" i="26"/>
  <c r="G252" i="26"/>
  <c r="G251" i="26"/>
  <c r="G250" i="26"/>
  <c r="G249" i="26"/>
  <c r="G248" i="26"/>
  <c r="G247" i="26"/>
  <c r="G246" i="26"/>
  <c r="G245" i="26"/>
  <c r="G244" i="26"/>
  <c r="G243" i="26"/>
  <c r="G242" i="26"/>
  <c r="G241" i="26"/>
  <c r="G240" i="26"/>
  <c r="G239" i="26"/>
  <c r="G238" i="26"/>
  <c r="G237" i="26"/>
  <c r="G236" i="26"/>
  <c r="G235" i="26"/>
  <c r="G234" i="26"/>
  <c r="G233" i="26"/>
  <c r="G232" i="26"/>
  <c r="G231" i="26"/>
  <c r="G230" i="26"/>
  <c r="G229" i="26"/>
  <c r="G228" i="26"/>
  <c r="G227" i="26"/>
  <c r="G226" i="26"/>
  <c r="G225" i="26"/>
  <c r="G224" i="26"/>
  <c r="G223" i="26"/>
  <c r="G222" i="26"/>
  <c r="G221" i="26"/>
  <c r="G220" i="26"/>
  <c r="G219" i="26"/>
  <c r="G218" i="26"/>
  <c r="G217" i="26"/>
  <c r="G216" i="26"/>
  <c r="G215" i="26"/>
  <c r="G214" i="26"/>
  <c r="G213" i="26"/>
  <c r="G212" i="26"/>
  <c r="G211" i="26"/>
  <c r="G210" i="26"/>
  <c r="G209" i="26"/>
  <c r="G208" i="26"/>
  <c r="G207" i="26"/>
  <c r="G206" i="26"/>
  <c r="G205" i="26"/>
  <c r="G204" i="26"/>
  <c r="G203" i="26"/>
  <c r="G202" i="26"/>
  <c r="G201" i="26"/>
  <c r="G200" i="26"/>
  <c r="G199" i="26"/>
  <c r="G198" i="26"/>
  <c r="G197" i="26"/>
  <c r="G196" i="26"/>
  <c r="G195" i="26"/>
  <c r="G194" i="26"/>
  <c r="G193" i="26"/>
  <c r="G192" i="26"/>
  <c r="G191" i="26"/>
  <c r="G190" i="26"/>
  <c r="G189" i="26"/>
  <c r="G188" i="26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G174" i="26"/>
  <c r="G173" i="26"/>
  <c r="G172" i="26"/>
  <c r="G171" i="26"/>
  <c r="G170" i="26"/>
  <c r="G169" i="26"/>
  <c r="G168" i="26"/>
  <c r="G167" i="26"/>
  <c r="G166" i="26"/>
  <c r="G165" i="26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0" i="26"/>
  <c r="G139" i="26"/>
  <c r="G138" i="26"/>
  <c r="G137" i="26"/>
  <c r="G136" i="26"/>
  <c r="G135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1" i="26"/>
  <c r="G119" i="26"/>
  <c r="G118" i="26"/>
  <c r="G117" i="26"/>
  <c r="G116" i="26"/>
  <c r="G115" i="26"/>
  <c r="G114" i="26"/>
  <c r="G113" i="26"/>
  <c r="G112" i="26"/>
  <c r="G111" i="26"/>
  <c r="G110" i="26"/>
  <c r="G109" i="26"/>
  <c r="G108" i="26"/>
  <c r="G107" i="26"/>
  <c r="G106" i="26"/>
  <c r="R106" i="14"/>
  <c r="R105" i="14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6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R24" i="14"/>
  <c r="R22" i="14"/>
  <c r="R21" i="14"/>
  <c r="R20" i="14"/>
  <c r="G17" i="26"/>
  <c r="G16" i="26"/>
  <c r="G13" i="26"/>
  <c r="R12" i="14"/>
  <c r="R10" i="14"/>
  <c r="R9" i="14"/>
  <c r="R35" i="14" l="1"/>
  <c r="R59" i="14"/>
  <c r="R84" i="14"/>
  <c r="R120" i="14"/>
  <c r="R146" i="14"/>
  <c r="R170" i="14"/>
  <c r="R202" i="14"/>
  <c r="R226" i="14"/>
  <c r="R250" i="14"/>
  <c r="R274" i="14"/>
  <c r="R299" i="14"/>
  <c r="R331" i="14"/>
  <c r="R19" i="14"/>
  <c r="R44" i="14"/>
  <c r="R85" i="14"/>
  <c r="R113" i="14"/>
  <c r="R138" i="14"/>
  <c r="R171" i="14"/>
  <c r="R195" i="14"/>
  <c r="R227" i="14"/>
  <c r="R251" i="14"/>
  <c r="R267" i="14"/>
  <c r="R292" i="14"/>
  <c r="R316" i="14"/>
  <c r="R340" i="14"/>
  <c r="R29" i="14"/>
  <c r="R53" i="14"/>
  <c r="R86" i="14"/>
  <c r="R114" i="14"/>
  <c r="R148" i="14"/>
  <c r="R180" i="14"/>
  <c r="R204" i="14"/>
  <c r="R236" i="14"/>
  <c r="R260" i="14"/>
  <c r="R293" i="14"/>
  <c r="R325" i="14"/>
  <c r="R349" i="14"/>
  <c r="R38" i="14"/>
  <c r="R62" i="14"/>
  <c r="R87" i="14"/>
  <c r="R115" i="14"/>
  <c r="R140" i="14"/>
  <c r="R165" i="14"/>
  <c r="R189" i="14"/>
  <c r="R213" i="14"/>
  <c r="R237" i="14"/>
  <c r="R261" i="14"/>
  <c r="R294" i="14"/>
  <c r="R326" i="14"/>
  <c r="R47" i="14"/>
  <c r="R71" i="14"/>
  <c r="R108" i="14"/>
  <c r="R141" i="14"/>
  <c r="R166" i="14"/>
  <c r="R198" i="14"/>
  <c r="R230" i="14"/>
  <c r="R254" i="14"/>
  <c r="R278" i="14"/>
  <c r="R303" i="14"/>
  <c r="R327" i="14"/>
  <c r="R351" i="14"/>
  <c r="R32" i="14"/>
  <c r="R48" i="14"/>
  <c r="R56" i="14"/>
  <c r="R64" i="14"/>
  <c r="R72" i="14"/>
  <c r="R81" i="14"/>
  <c r="R89" i="14"/>
  <c r="R97" i="14"/>
  <c r="R109" i="14"/>
  <c r="R117" i="14"/>
  <c r="R126" i="14"/>
  <c r="R134" i="14"/>
  <c r="R142" i="14"/>
  <c r="R151" i="14"/>
  <c r="R159" i="14"/>
  <c r="R167" i="14"/>
  <c r="R175" i="14"/>
  <c r="R183" i="14"/>
  <c r="R191" i="14"/>
  <c r="R199" i="14"/>
  <c r="R207" i="14"/>
  <c r="R215" i="14"/>
  <c r="R223" i="14"/>
  <c r="R231" i="14"/>
  <c r="R239" i="14"/>
  <c r="R247" i="14"/>
  <c r="R255" i="14"/>
  <c r="R263" i="14"/>
  <c r="R271" i="14"/>
  <c r="R279" i="14"/>
  <c r="R288" i="14"/>
  <c r="R296" i="14"/>
  <c r="R304" i="14"/>
  <c r="R312" i="14"/>
  <c r="R320" i="14"/>
  <c r="R328" i="14"/>
  <c r="R336" i="14"/>
  <c r="R344" i="14"/>
  <c r="R352" i="14"/>
  <c r="R27" i="14"/>
  <c r="R43" i="14"/>
  <c r="R67" i="14"/>
  <c r="R92" i="14"/>
  <c r="R112" i="14"/>
  <c r="R137" i="14"/>
  <c r="R154" i="14"/>
  <c r="R178" i="14"/>
  <c r="R194" i="14"/>
  <c r="R218" i="14"/>
  <c r="R242" i="14"/>
  <c r="R266" i="14"/>
  <c r="R291" i="14"/>
  <c r="R307" i="14"/>
  <c r="R323" i="14"/>
  <c r="R347" i="14"/>
  <c r="R36" i="14"/>
  <c r="R52" i="14"/>
  <c r="R76" i="14"/>
  <c r="R101" i="14"/>
  <c r="R130" i="14"/>
  <c r="R147" i="14"/>
  <c r="R163" i="14"/>
  <c r="R187" i="14"/>
  <c r="R203" i="14"/>
  <c r="R219" i="14"/>
  <c r="R243" i="14"/>
  <c r="R284" i="14"/>
  <c r="R308" i="14"/>
  <c r="R324" i="14"/>
  <c r="R348" i="14"/>
  <c r="R37" i="14"/>
  <c r="R61" i="14"/>
  <c r="R78" i="14"/>
  <c r="R123" i="14"/>
  <c r="R131" i="14"/>
  <c r="R156" i="14"/>
  <c r="R164" i="14"/>
  <c r="R188" i="14"/>
  <c r="R212" i="14"/>
  <c r="R228" i="14"/>
  <c r="R244" i="14"/>
  <c r="R268" i="14"/>
  <c r="R285" i="14"/>
  <c r="R309" i="14"/>
  <c r="R333" i="14"/>
  <c r="R46" i="14"/>
  <c r="R79" i="14"/>
  <c r="R132" i="14"/>
  <c r="R157" i="14"/>
  <c r="R181" i="14"/>
  <c r="R197" i="14"/>
  <c r="R221" i="14"/>
  <c r="R245" i="14"/>
  <c r="R269" i="14"/>
  <c r="R286" i="14"/>
  <c r="R310" i="14"/>
  <c r="R342" i="14"/>
  <c r="R31" i="14"/>
  <c r="R55" i="14"/>
  <c r="R80" i="14"/>
  <c r="R96" i="14"/>
  <c r="R116" i="14"/>
  <c r="R133" i="14"/>
  <c r="R158" i="14"/>
  <c r="R174" i="14"/>
  <c r="R190" i="14"/>
  <c r="R206" i="14"/>
  <c r="R222" i="14"/>
  <c r="R246" i="14"/>
  <c r="R270" i="14"/>
  <c r="R295" i="14"/>
  <c r="R311" i="14"/>
  <c r="R335" i="14"/>
  <c r="R40" i="14"/>
  <c r="R25" i="14"/>
  <c r="R33" i="14"/>
  <c r="R41" i="14"/>
  <c r="R49" i="14"/>
  <c r="R57" i="14"/>
  <c r="R65" i="14"/>
  <c r="R73" i="14"/>
  <c r="R82" i="14"/>
  <c r="R90" i="14"/>
  <c r="R98" i="14"/>
  <c r="R110" i="14"/>
  <c r="R118" i="14"/>
  <c r="R127" i="14"/>
  <c r="R135" i="14"/>
  <c r="R144" i="14"/>
  <c r="R152" i="14"/>
  <c r="R160" i="14"/>
  <c r="R168" i="14"/>
  <c r="R176" i="14"/>
  <c r="R184" i="14"/>
  <c r="R192" i="14"/>
  <c r="R200" i="14"/>
  <c r="R208" i="14"/>
  <c r="R216" i="14"/>
  <c r="R224" i="14"/>
  <c r="R232" i="14"/>
  <c r="R240" i="14"/>
  <c r="R248" i="14"/>
  <c r="R256" i="14"/>
  <c r="R264" i="14"/>
  <c r="R272" i="14"/>
  <c r="R280" i="14"/>
  <c r="R289" i="14"/>
  <c r="R297" i="14"/>
  <c r="R305" i="14"/>
  <c r="R313" i="14"/>
  <c r="R321" i="14"/>
  <c r="R329" i="14"/>
  <c r="R337" i="14"/>
  <c r="R345" i="14"/>
  <c r="R353" i="14"/>
  <c r="R51" i="14"/>
  <c r="R75" i="14"/>
  <c r="R100" i="14"/>
  <c r="R129" i="14"/>
  <c r="R162" i="14"/>
  <c r="R186" i="14"/>
  <c r="R210" i="14"/>
  <c r="R234" i="14"/>
  <c r="R258" i="14"/>
  <c r="R283" i="14"/>
  <c r="R315" i="14"/>
  <c r="R339" i="14"/>
  <c r="R28" i="14"/>
  <c r="R60" i="14"/>
  <c r="R68" i="14"/>
  <c r="R93" i="14"/>
  <c r="R121" i="14"/>
  <c r="R155" i="14"/>
  <c r="R179" i="14"/>
  <c r="R211" i="14"/>
  <c r="R235" i="14"/>
  <c r="R259" i="14"/>
  <c r="R275" i="14"/>
  <c r="R300" i="14"/>
  <c r="R332" i="14"/>
  <c r="R45" i="14"/>
  <c r="R69" i="14"/>
  <c r="R94" i="14"/>
  <c r="R139" i="14"/>
  <c r="R172" i="14"/>
  <c r="R196" i="14"/>
  <c r="R220" i="14"/>
  <c r="R252" i="14"/>
  <c r="R276" i="14"/>
  <c r="R301" i="14"/>
  <c r="R317" i="14"/>
  <c r="R341" i="14"/>
  <c r="R30" i="14"/>
  <c r="R54" i="14"/>
  <c r="R70" i="14"/>
  <c r="R95" i="14"/>
  <c r="R124" i="14"/>
  <c r="R149" i="14"/>
  <c r="R173" i="14"/>
  <c r="R205" i="14"/>
  <c r="R229" i="14"/>
  <c r="R253" i="14"/>
  <c r="R277" i="14"/>
  <c r="R302" i="14"/>
  <c r="R318" i="14"/>
  <c r="R334" i="14"/>
  <c r="R350" i="14"/>
  <c r="R39" i="14"/>
  <c r="R63" i="14"/>
  <c r="R88" i="14"/>
  <c r="R125" i="14"/>
  <c r="R150" i="14"/>
  <c r="R182" i="14"/>
  <c r="R214" i="14"/>
  <c r="R238" i="14"/>
  <c r="R262" i="14"/>
  <c r="R287" i="14"/>
  <c r="R319" i="14"/>
  <c r="R343" i="14"/>
  <c r="R26" i="14"/>
  <c r="R34" i="14"/>
  <c r="R42" i="14"/>
  <c r="R50" i="14"/>
  <c r="R58" i="14"/>
  <c r="R66" i="14"/>
  <c r="R74" i="14"/>
  <c r="R83" i="14"/>
  <c r="R91" i="14"/>
  <c r="R99" i="14"/>
  <c r="R111" i="14"/>
  <c r="R119" i="14"/>
  <c r="R128" i="14"/>
  <c r="R136" i="14"/>
  <c r="R145" i="14"/>
  <c r="R153" i="14"/>
  <c r="R161" i="14"/>
  <c r="R169" i="14"/>
  <c r="R177" i="14"/>
  <c r="R185" i="14"/>
  <c r="R193" i="14"/>
  <c r="R201" i="14"/>
  <c r="R209" i="14"/>
  <c r="R217" i="14"/>
  <c r="R225" i="14"/>
  <c r="R233" i="14"/>
  <c r="R241" i="14"/>
  <c r="R249" i="14"/>
  <c r="R257" i="14"/>
  <c r="R265" i="14"/>
  <c r="R273" i="14"/>
  <c r="R281" i="14"/>
  <c r="R290" i="14"/>
  <c r="R298" i="14"/>
  <c r="R306" i="14"/>
  <c r="R314" i="14"/>
  <c r="R322" i="14"/>
  <c r="R330" i="14"/>
  <c r="R338" i="14"/>
  <c r="R346" i="14"/>
  <c r="R14" i="14"/>
  <c r="R18" i="14"/>
  <c r="R17" i="14"/>
  <c r="R15" i="14"/>
  <c r="R13" i="14"/>
  <c r="R16" i="14"/>
  <c r="G120" i="26"/>
  <c r="G141" i="26"/>
  <c r="F69" i="14"/>
  <c r="R122" i="14" l="1"/>
  <c r="R143" i="14"/>
  <c r="F22" i="14"/>
  <c r="G351" i="25" l="1"/>
  <c r="G350" i="25"/>
  <c r="G349" i="25"/>
  <c r="G348" i="25"/>
  <c r="G347" i="25"/>
  <c r="G346" i="25"/>
  <c r="G345" i="25"/>
  <c r="G344" i="25"/>
  <c r="G343" i="25"/>
  <c r="G342" i="25"/>
  <c r="G341" i="25"/>
  <c r="G340" i="25"/>
  <c r="G339" i="25"/>
  <c r="G338" i="25"/>
  <c r="G337" i="25"/>
  <c r="G336" i="25"/>
  <c r="G335" i="25"/>
  <c r="G334" i="25"/>
  <c r="G333" i="25"/>
  <c r="G332" i="25"/>
  <c r="G331" i="25"/>
  <c r="G330" i="25"/>
  <c r="G329" i="25"/>
  <c r="G328" i="25"/>
  <c r="G327" i="25"/>
  <c r="G326" i="25"/>
  <c r="G325" i="25"/>
  <c r="G324" i="25"/>
  <c r="G323" i="25"/>
  <c r="G322" i="25"/>
  <c r="G321" i="25"/>
  <c r="G320" i="25"/>
  <c r="G319" i="25"/>
  <c r="G318" i="25"/>
  <c r="G317" i="25"/>
  <c r="G316" i="25"/>
  <c r="G315" i="25"/>
  <c r="G314" i="25"/>
  <c r="G313" i="25"/>
  <c r="G312" i="25"/>
  <c r="G311" i="25"/>
  <c r="G310" i="25"/>
  <c r="G309" i="25"/>
  <c r="G308" i="25"/>
  <c r="G307" i="25"/>
  <c r="G306" i="25"/>
  <c r="G305" i="25"/>
  <c r="G304" i="25"/>
  <c r="Q306" i="14" s="1"/>
  <c r="G303" i="25"/>
  <c r="G302" i="25"/>
  <c r="G301" i="25"/>
  <c r="G300" i="25"/>
  <c r="G299" i="25"/>
  <c r="G298" i="25"/>
  <c r="G297" i="25"/>
  <c r="G296" i="25"/>
  <c r="G295" i="25"/>
  <c r="G294" i="25"/>
  <c r="G293" i="25"/>
  <c r="G292" i="25"/>
  <c r="G291" i="25"/>
  <c r="G290" i="25"/>
  <c r="G289" i="25"/>
  <c r="G288" i="25"/>
  <c r="G287" i="25"/>
  <c r="G286" i="25"/>
  <c r="G285" i="25"/>
  <c r="G284" i="25"/>
  <c r="G283" i="25"/>
  <c r="G282" i="25"/>
  <c r="G279" i="25"/>
  <c r="G278" i="25"/>
  <c r="G277" i="25"/>
  <c r="G276" i="25"/>
  <c r="G275" i="25"/>
  <c r="G274" i="25"/>
  <c r="G273" i="25"/>
  <c r="G272" i="25"/>
  <c r="G271" i="25"/>
  <c r="G270" i="25"/>
  <c r="G269" i="25"/>
  <c r="G268" i="25"/>
  <c r="G267" i="25"/>
  <c r="G266" i="25"/>
  <c r="G265" i="25"/>
  <c r="G264" i="25"/>
  <c r="G263" i="25"/>
  <c r="G262" i="25"/>
  <c r="G261" i="25"/>
  <c r="G260" i="25"/>
  <c r="G259" i="25"/>
  <c r="G258" i="25"/>
  <c r="G257" i="25"/>
  <c r="G256" i="25"/>
  <c r="G255" i="25"/>
  <c r="G254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36" i="25"/>
  <c r="G235" i="25"/>
  <c r="G234" i="25"/>
  <c r="G233" i="25"/>
  <c r="G232" i="25"/>
  <c r="G231" i="25"/>
  <c r="G230" i="25"/>
  <c r="G229" i="25"/>
  <c r="G228" i="25"/>
  <c r="G227" i="25"/>
  <c r="G226" i="25"/>
  <c r="G225" i="25"/>
  <c r="G224" i="25"/>
  <c r="G223" i="25"/>
  <c r="Q225" i="14" s="1"/>
  <c r="G222" i="25"/>
  <c r="G221" i="25"/>
  <c r="G220" i="25"/>
  <c r="G219" i="25"/>
  <c r="G218" i="25"/>
  <c r="G217" i="25"/>
  <c r="Q219" i="14" s="1"/>
  <c r="G216" i="25"/>
  <c r="G215" i="25"/>
  <c r="Q217" i="14" s="1"/>
  <c r="G214" i="25"/>
  <c r="G213" i="25"/>
  <c r="G212" i="25"/>
  <c r="G211" i="25"/>
  <c r="Q213" i="14" s="1"/>
  <c r="G210" i="25"/>
  <c r="G209" i="25"/>
  <c r="Q211" i="14" s="1"/>
  <c r="G208" i="25"/>
  <c r="G207" i="25"/>
  <c r="Q209" i="14" s="1"/>
  <c r="G206" i="25"/>
  <c r="Q208" i="14" s="1"/>
  <c r="G205" i="25"/>
  <c r="G204" i="25"/>
  <c r="Q13" i="14" s="1"/>
  <c r="G203" i="25"/>
  <c r="Q205" i="14" s="1"/>
  <c r="G202" i="25"/>
  <c r="Q204" i="14" s="1"/>
  <c r="G201" i="25"/>
  <c r="G200" i="25"/>
  <c r="G199" i="25"/>
  <c r="G198" i="25"/>
  <c r="G197" i="25"/>
  <c r="G196" i="25"/>
  <c r="Q198" i="14" s="1"/>
  <c r="G195" i="25"/>
  <c r="Q197" i="14" s="1"/>
  <c r="G194" i="25"/>
  <c r="Q196" i="14" s="1"/>
  <c r="G193" i="25"/>
  <c r="G192" i="25"/>
  <c r="G191" i="25"/>
  <c r="G190" i="25"/>
  <c r="G189" i="25"/>
  <c r="G188" i="25"/>
  <c r="G187" i="25"/>
  <c r="Q189" i="14" s="1"/>
  <c r="G186" i="25"/>
  <c r="G185" i="25"/>
  <c r="Q187" i="14" s="1"/>
  <c r="G184" i="25"/>
  <c r="G183" i="25"/>
  <c r="Q185" i="14" s="1"/>
  <c r="G182" i="25"/>
  <c r="G181" i="25"/>
  <c r="G180" i="25"/>
  <c r="Q182" i="14" s="1"/>
  <c r="G179" i="25"/>
  <c r="Q181" i="14" s="1"/>
  <c r="G178" i="25"/>
  <c r="G177" i="25"/>
  <c r="G176" i="25"/>
  <c r="G175" i="25"/>
  <c r="G174" i="25"/>
  <c r="G173" i="25"/>
  <c r="G172" i="25"/>
  <c r="G171" i="25"/>
  <c r="Q173" i="14" s="1"/>
  <c r="G170" i="25"/>
  <c r="G169" i="25"/>
  <c r="G168" i="25"/>
  <c r="G167" i="25"/>
  <c r="Q169" i="14" s="1"/>
  <c r="G166" i="25"/>
  <c r="G165" i="25"/>
  <c r="Q167" i="14" s="1"/>
  <c r="G164" i="25"/>
  <c r="Q166" i="14" s="1"/>
  <c r="G163" i="25"/>
  <c r="Q165" i="14" s="1"/>
  <c r="G162" i="25"/>
  <c r="G161" i="25"/>
  <c r="G160" i="25"/>
  <c r="G159" i="25"/>
  <c r="G158" i="25"/>
  <c r="G157" i="25"/>
  <c r="G156" i="25"/>
  <c r="G155" i="25"/>
  <c r="Q157" i="14" s="1"/>
  <c r="G154" i="25"/>
  <c r="G153" i="25"/>
  <c r="Q155" i="14" s="1"/>
  <c r="G152" i="25"/>
  <c r="Q154" i="14" s="1"/>
  <c r="G151" i="25"/>
  <c r="Q153" i="14" s="1"/>
  <c r="G150" i="25"/>
  <c r="G149" i="25"/>
  <c r="G148" i="25"/>
  <c r="G147" i="25"/>
  <c r="Q149" i="14" s="1"/>
  <c r="G146" i="25"/>
  <c r="G145" i="25"/>
  <c r="G144" i="25"/>
  <c r="G143" i="25"/>
  <c r="Q145" i="14" s="1"/>
  <c r="G142" i="25"/>
  <c r="G141" i="25"/>
  <c r="G140" i="25"/>
  <c r="G139" i="25"/>
  <c r="Q141" i="14" s="1"/>
  <c r="G138" i="25"/>
  <c r="G137" i="25"/>
  <c r="Q139" i="14" s="1"/>
  <c r="G136" i="25"/>
  <c r="G135" i="25"/>
  <c r="Q137" i="14" s="1"/>
  <c r="G134" i="25"/>
  <c r="G133" i="25"/>
  <c r="G132" i="25"/>
  <c r="G131" i="25"/>
  <c r="Q133" i="14" s="1"/>
  <c r="G130" i="25"/>
  <c r="G129" i="25"/>
  <c r="G128" i="25"/>
  <c r="G127" i="25"/>
  <c r="G126" i="25"/>
  <c r="G125" i="25"/>
  <c r="Q127" i="14" s="1"/>
  <c r="G124" i="25"/>
  <c r="G123" i="25"/>
  <c r="Q125" i="14" s="1"/>
  <c r="G122" i="25"/>
  <c r="G121" i="25"/>
  <c r="G119" i="25"/>
  <c r="Q121" i="14" s="1"/>
  <c r="G118" i="25"/>
  <c r="G117" i="25"/>
  <c r="Q119" i="14" s="1"/>
  <c r="G116" i="25"/>
  <c r="G115" i="25"/>
  <c r="G114" i="25"/>
  <c r="Q116" i="14" s="1"/>
  <c r="G113" i="25"/>
  <c r="G112" i="25"/>
  <c r="G111" i="25"/>
  <c r="G110" i="25"/>
  <c r="Q112" i="14" s="1"/>
  <c r="G109" i="25"/>
  <c r="G108" i="25"/>
  <c r="G107" i="25"/>
  <c r="Q109" i="14" s="1"/>
  <c r="G106" i="25"/>
  <c r="G99" i="25"/>
  <c r="G98" i="25"/>
  <c r="G97" i="25"/>
  <c r="G96" i="25"/>
  <c r="Q98" i="14" s="1"/>
  <c r="G95" i="25"/>
  <c r="G94" i="25"/>
  <c r="Q96" i="14" s="1"/>
  <c r="G93" i="25"/>
  <c r="Q95" i="14" s="1"/>
  <c r="G92" i="25"/>
  <c r="Q94" i="14" s="1"/>
  <c r="G91" i="25"/>
  <c r="G90" i="25"/>
  <c r="G89" i="25"/>
  <c r="G88" i="25"/>
  <c r="Q90" i="14" s="1"/>
  <c r="G87" i="25"/>
  <c r="G86" i="25"/>
  <c r="Q88" i="14" s="1"/>
  <c r="G85" i="25"/>
  <c r="G84" i="25"/>
  <c r="Q86" i="14" s="1"/>
  <c r="G83" i="25"/>
  <c r="G82" i="25"/>
  <c r="Q84" i="14" s="1"/>
  <c r="G81" i="25"/>
  <c r="G80" i="25"/>
  <c r="Q82" i="14" s="1"/>
  <c r="G79" i="25"/>
  <c r="G78" i="25"/>
  <c r="G77" i="25"/>
  <c r="G76" i="25"/>
  <c r="G74" i="25"/>
  <c r="G73" i="25"/>
  <c r="G72" i="25"/>
  <c r="G71" i="25"/>
  <c r="Q73" i="14" s="1"/>
  <c r="G70" i="25"/>
  <c r="G69" i="25"/>
  <c r="G68" i="25"/>
  <c r="Q70" i="14" s="1"/>
  <c r="G67" i="25"/>
  <c r="G66" i="25"/>
  <c r="G65" i="25"/>
  <c r="G64" i="25"/>
  <c r="G63" i="25"/>
  <c r="Q65" i="14" s="1"/>
  <c r="G62" i="25"/>
  <c r="G61" i="25"/>
  <c r="G60" i="25"/>
  <c r="Q62" i="14" s="1"/>
  <c r="G59" i="25"/>
  <c r="Q61" i="14" s="1"/>
  <c r="G58" i="25"/>
  <c r="G57" i="25"/>
  <c r="G56" i="25"/>
  <c r="G55" i="25"/>
  <c r="Q57" i="14" s="1"/>
  <c r="G54" i="25"/>
  <c r="G53" i="25"/>
  <c r="G52" i="25"/>
  <c r="Q54" i="14" s="1"/>
  <c r="G51" i="25"/>
  <c r="Q53" i="14" s="1"/>
  <c r="G50" i="25"/>
  <c r="G49" i="25"/>
  <c r="Q51" i="14" s="1"/>
  <c r="G48" i="25"/>
  <c r="G47" i="25"/>
  <c r="G46" i="25"/>
  <c r="G45" i="25"/>
  <c r="Q47" i="14" s="1"/>
  <c r="G44" i="25"/>
  <c r="Q46" i="14" s="1"/>
  <c r="G43" i="25"/>
  <c r="Q45" i="14" s="1"/>
  <c r="G42" i="25"/>
  <c r="Q44" i="14" s="1"/>
  <c r="G41" i="25"/>
  <c r="G40" i="25"/>
  <c r="Q42" i="14" s="1"/>
  <c r="G39" i="25"/>
  <c r="Q41" i="14" s="1"/>
  <c r="G38" i="25"/>
  <c r="G37" i="25"/>
  <c r="Q39" i="14" s="1"/>
  <c r="G36" i="25"/>
  <c r="Q38" i="14" s="1"/>
  <c r="G35" i="25"/>
  <c r="Q37" i="14" s="1"/>
  <c r="G34" i="25"/>
  <c r="G33" i="25"/>
  <c r="G32" i="25"/>
  <c r="Q34" i="14" s="1"/>
  <c r="G31" i="25"/>
  <c r="Q33" i="14" s="1"/>
  <c r="G30" i="25"/>
  <c r="G29" i="25"/>
  <c r="Q31" i="14" s="1"/>
  <c r="G28" i="25"/>
  <c r="Q30" i="14" s="1"/>
  <c r="G27" i="25"/>
  <c r="Q29" i="14" s="1"/>
  <c r="G26" i="25"/>
  <c r="G25" i="25"/>
  <c r="G24" i="25"/>
  <c r="G23" i="25"/>
  <c r="Q25" i="14" s="1"/>
  <c r="G22" i="25"/>
  <c r="Q24" i="14" s="1"/>
  <c r="G19" i="25"/>
  <c r="G18" i="25"/>
  <c r="Q20" i="14" s="1"/>
  <c r="G17" i="25"/>
  <c r="Q19" i="14" s="1"/>
  <c r="G16" i="25"/>
  <c r="G15" i="25"/>
  <c r="G14" i="25"/>
  <c r="Q15" i="14"/>
  <c r="Q14" i="14"/>
  <c r="G8" i="25"/>
  <c r="Q9" i="14"/>
  <c r="G289" i="24"/>
  <c r="G289" i="23"/>
  <c r="G289" i="22"/>
  <c r="G289" i="21"/>
  <c r="G290" i="21"/>
  <c r="G289" i="20"/>
  <c r="G289" i="19"/>
  <c r="G289" i="18"/>
  <c r="G289" i="17"/>
  <c r="G289" i="16"/>
  <c r="G289" i="15"/>
  <c r="G291" i="14" l="1"/>
  <c r="K289" i="15"/>
  <c r="H291" i="14"/>
  <c r="K289" i="16"/>
  <c r="Q78" i="14"/>
  <c r="Q117" i="14"/>
  <c r="Q177" i="14"/>
  <c r="Q221" i="14"/>
  <c r="Q122" i="14"/>
  <c r="Q178" i="14"/>
  <c r="Q71" i="14"/>
  <c r="Q92" i="14"/>
  <c r="Q199" i="14"/>
  <c r="Q10" i="14"/>
  <c r="Q76" i="14"/>
  <c r="Q89" i="14"/>
  <c r="Q193" i="14"/>
  <c r="Q229" i="14"/>
  <c r="Q233" i="14"/>
  <c r="Q237" i="14"/>
  <c r="Q241" i="14"/>
  <c r="Q245" i="14"/>
  <c r="Q249" i="14"/>
  <c r="Q253" i="14"/>
  <c r="Q257" i="14"/>
  <c r="Q261" i="14"/>
  <c r="Q265" i="14"/>
  <c r="Q269" i="14"/>
  <c r="Q273" i="14"/>
  <c r="Q281" i="14"/>
  <c r="Q286" i="14"/>
  <c r="Q294" i="14"/>
  <c r="Q310" i="14"/>
  <c r="Q314" i="14"/>
  <c r="Q318" i="14"/>
  <c r="Q322" i="14"/>
  <c r="Q326" i="14"/>
  <c r="Q330" i="14"/>
  <c r="Q342" i="14"/>
  <c r="Q26" i="14"/>
  <c r="Q91" i="14"/>
  <c r="Q27" i="14"/>
  <c r="Q35" i="14"/>
  <c r="Q43" i="14"/>
  <c r="Q59" i="14"/>
  <c r="Q63" i="14"/>
  <c r="Q67" i="14"/>
  <c r="Q80" i="14"/>
  <c r="Q100" i="14"/>
  <c r="Q115" i="14"/>
  <c r="Q123" i="14"/>
  <c r="Q151" i="14"/>
  <c r="Q195" i="14"/>
  <c r="Q207" i="14"/>
  <c r="Q28" i="14"/>
  <c r="Q52" i="14"/>
  <c r="Q56" i="14"/>
  <c r="Q64" i="14"/>
  <c r="Q97" i="14"/>
  <c r="Q136" i="14"/>
  <c r="Q140" i="14"/>
  <c r="Q148" i="14"/>
  <c r="Q160" i="14"/>
  <c r="Q216" i="14"/>
  <c r="Q220" i="14"/>
  <c r="Q290" i="14"/>
  <c r="Q298" i="14"/>
  <c r="Q302" i="14"/>
  <c r="Q334" i="14"/>
  <c r="Q338" i="14"/>
  <c r="Q346" i="14"/>
  <c r="Q350" i="14"/>
  <c r="Q201" i="14"/>
  <c r="Q277" i="14"/>
  <c r="Q77" i="14"/>
  <c r="Q50" i="14"/>
  <c r="Q58" i="14"/>
  <c r="Q66" i="14"/>
  <c r="Q74" i="14"/>
  <c r="Q79" i="14"/>
  <c r="Q83" i="14"/>
  <c r="Q87" i="14"/>
  <c r="Q99" i="14"/>
  <c r="Q110" i="14"/>
  <c r="Q114" i="14"/>
  <c r="Q126" i="14"/>
  <c r="Q130" i="14"/>
  <c r="Q134" i="14"/>
  <c r="Q138" i="14"/>
  <c r="Q142" i="14"/>
  <c r="Q146" i="14"/>
  <c r="Q150" i="14"/>
  <c r="Q158" i="14"/>
  <c r="Q162" i="14"/>
  <c r="Q170" i="14"/>
  <c r="Q174" i="14"/>
  <c r="Q186" i="14"/>
  <c r="Q190" i="14"/>
  <c r="Q194" i="14"/>
  <c r="Q202" i="14"/>
  <c r="Q206" i="14"/>
  <c r="Q210" i="14"/>
  <c r="Q214" i="14"/>
  <c r="Q218" i="14"/>
  <c r="Q222" i="14"/>
  <c r="Q226" i="14"/>
  <c r="Q230" i="14"/>
  <c r="Q234" i="14"/>
  <c r="Q238" i="14"/>
  <c r="Q242" i="14"/>
  <c r="Q246" i="14"/>
  <c r="Q250" i="14"/>
  <c r="Q254" i="14"/>
  <c r="Q258" i="14"/>
  <c r="Q262" i="14"/>
  <c r="Q266" i="14"/>
  <c r="Q270" i="14"/>
  <c r="Q274" i="14"/>
  <c r="Q278" i="14"/>
  <c r="Q283" i="14"/>
  <c r="Q287" i="14"/>
  <c r="Q291" i="14"/>
  <c r="Q295" i="14"/>
  <c r="Q299" i="14"/>
  <c r="Q303" i="14"/>
  <c r="Q307" i="14"/>
  <c r="Q311" i="14"/>
  <c r="Q315" i="14"/>
  <c r="Q319" i="14"/>
  <c r="Q323" i="14"/>
  <c r="Q327" i="14"/>
  <c r="Q331" i="14"/>
  <c r="Q335" i="14"/>
  <c r="Q339" i="14"/>
  <c r="Q343" i="14"/>
  <c r="Q347" i="14"/>
  <c r="Q351" i="14"/>
  <c r="Q69" i="14"/>
  <c r="Q129" i="14"/>
  <c r="Q21" i="14"/>
  <c r="Q55" i="14"/>
  <c r="Q75" i="14"/>
  <c r="Q106" i="14"/>
  <c r="Q111" i="14"/>
  <c r="Q131" i="14"/>
  <c r="Q135" i="14"/>
  <c r="Q143" i="14"/>
  <c r="Q147" i="14"/>
  <c r="Q159" i="14"/>
  <c r="Q163" i="14"/>
  <c r="Q171" i="14"/>
  <c r="Q175" i="14"/>
  <c r="Q179" i="14"/>
  <c r="Q183" i="14"/>
  <c r="Q191" i="14"/>
  <c r="Q203" i="14"/>
  <c r="Q215" i="14"/>
  <c r="Q223" i="14"/>
  <c r="Q227" i="14"/>
  <c r="Q231" i="14"/>
  <c r="Q235" i="14"/>
  <c r="Q239" i="14"/>
  <c r="Q243" i="14"/>
  <c r="Q247" i="14"/>
  <c r="Q251" i="14"/>
  <c r="Q255" i="14"/>
  <c r="Q259" i="14"/>
  <c r="Q263" i="14"/>
  <c r="Q267" i="14"/>
  <c r="Q271" i="14"/>
  <c r="Q275" i="14"/>
  <c r="Q279" i="14"/>
  <c r="Q284" i="14"/>
  <c r="Q288" i="14"/>
  <c r="Q292" i="14"/>
  <c r="Q296" i="14"/>
  <c r="Q300" i="14"/>
  <c r="Q304" i="14"/>
  <c r="Q308" i="14"/>
  <c r="Q312" i="14"/>
  <c r="Q316" i="14"/>
  <c r="Q320" i="14"/>
  <c r="Q324" i="14"/>
  <c r="Q328" i="14"/>
  <c r="Q332" i="14"/>
  <c r="Q336" i="14"/>
  <c r="Q340" i="14"/>
  <c r="Q344" i="14"/>
  <c r="Q348" i="14"/>
  <c r="Q352" i="14"/>
  <c r="Q49" i="14"/>
  <c r="Q11" i="14"/>
  <c r="Q113" i="14"/>
  <c r="Q161" i="14"/>
  <c r="Q32" i="14"/>
  <c r="Q36" i="14"/>
  <c r="Q40" i="14"/>
  <c r="Q12" i="14"/>
  <c r="Q48" i="14"/>
  <c r="Q60" i="14"/>
  <c r="Q68" i="14"/>
  <c r="Q72" i="14"/>
  <c r="Q81" i="14"/>
  <c r="Q85" i="14"/>
  <c r="Q93" i="14"/>
  <c r="Q101" i="14"/>
  <c r="Q108" i="14"/>
  <c r="Q120" i="14"/>
  <c r="Q124" i="14"/>
  <c r="Q128" i="14"/>
  <c r="Q132" i="14"/>
  <c r="Q144" i="14"/>
  <c r="Q152" i="14"/>
  <c r="Q156" i="14"/>
  <c r="Q164" i="14"/>
  <c r="Q168" i="14"/>
  <c r="Q172" i="14"/>
  <c r="Q176" i="14"/>
  <c r="Q180" i="14"/>
  <c r="Q184" i="14"/>
  <c r="Q188" i="14"/>
  <c r="Q192" i="14"/>
  <c r="Q200" i="14"/>
  <c r="Q212" i="14"/>
  <c r="Q224" i="14"/>
  <c r="Q228" i="14"/>
  <c r="Q232" i="14"/>
  <c r="Q236" i="14"/>
  <c r="Q240" i="14"/>
  <c r="Q244" i="14"/>
  <c r="Q248" i="14"/>
  <c r="Q252" i="14"/>
  <c r="Q256" i="14"/>
  <c r="Q260" i="14"/>
  <c r="Q264" i="14"/>
  <c r="Q268" i="14"/>
  <c r="Q272" i="14"/>
  <c r="Q276" i="14"/>
  <c r="Q280" i="14"/>
  <c r="Q285" i="14"/>
  <c r="Q289" i="14"/>
  <c r="Q293" i="14"/>
  <c r="Q297" i="14"/>
  <c r="Q301" i="14"/>
  <c r="Q305" i="14"/>
  <c r="Q309" i="14"/>
  <c r="Q313" i="14"/>
  <c r="Q317" i="14"/>
  <c r="Q321" i="14"/>
  <c r="Q325" i="14"/>
  <c r="Q329" i="14"/>
  <c r="Q333" i="14"/>
  <c r="Q337" i="14"/>
  <c r="Q341" i="14"/>
  <c r="Q345" i="14"/>
  <c r="Q349" i="14"/>
  <c r="Q353" i="14"/>
  <c r="Q16" i="14"/>
  <c r="Q17" i="14"/>
  <c r="Q18" i="14"/>
  <c r="G20" i="25"/>
  <c r="Q22" i="14" s="1"/>
  <c r="Q105" i="14" l="1"/>
  <c r="Q118" i="14"/>
  <c r="G351" i="24"/>
  <c r="G350" i="24"/>
  <c r="G349" i="24"/>
  <c r="G348" i="24"/>
  <c r="G347" i="24"/>
  <c r="G346" i="24"/>
  <c r="G345" i="24"/>
  <c r="G344" i="24"/>
  <c r="G343" i="24"/>
  <c r="G342" i="24"/>
  <c r="G341" i="24"/>
  <c r="G340" i="24"/>
  <c r="G339" i="24"/>
  <c r="G338" i="24"/>
  <c r="G337" i="24"/>
  <c r="G336" i="24"/>
  <c r="G335" i="24"/>
  <c r="G334" i="24"/>
  <c r="G333" i="24"/>
  <c r="G332" i="24"/>
  <c r="G331" i="24"/>
  <c r="G329" i="24"/>
  <c r="G328" i="24"/>
  <c r="G327" i="24"/>
  <c r="G326" i="24"/>
  <c r="G325" i="24"/>
  <c r="G324" i="24"/>
  <c r="G323" i="24"/>
  <c r="G322" i="24"/>
  <c r="G321" i="24"/>
  <c r="P323" i="14" s="1"/>
  <c r="G320" i="24"/>
  <c r="G319" i="24"/>
  <c r="G318" i="24"/>
  <c r="G317" i="24"/>
  <c r="G316" i="24"/>
  <c r="G315" i="24"/>
  <c r="G314" i="24"/>
  <c r="G313" i="24"/>
  <c r="G312" i="24"/>
  <c r="G311" i="24"/>
  <c r="G310" i="24"/>
  <c r="G309" i="24"/>
  <c r="G308" i="24"/>
  <c r="G307" i="24"/>
  <c r="G306" i="24"/>
  <c r="G305" i="24"/>
  <c r="G304" i="24"/>
  <c r="G303" i="24"/>
  <c r="G302" i="24"/>
  <c r="G301" i="24"/>
  <c r="G300" i="24"/>
  <c r="G299" i="24"/>
  <c r="G298" i="24"/>
  <c r="G297" i="24"/>
  <c r="P299" i="14" s="1"/>
  <c r="G296" i="24"/>
  <c r="G295" i="24"/>
  <c r="G294" i="24"/>
  <c r="G293" i="24"/>
  <c r="G292" i="24"/>
  <c r="G291" i="24"/>
  <c r="G290" i="24"/>
  <c r="G288" i="24"/>
  <c r="G287" i="24"/>
  <c r="G286" i="24"/>
  <c r="G285" i="24"/>
  <c r="G284" i="24"/>
  <c r="G283" i="24"/>
  <c r="G282" i="24"/>
  <c r="G281" i="24"/>
  <c r="G279" i="24"/>
  <c r="G278" i="24"/>
  <c r="G277" i="24"/>
  <c r="G276" i="24"/>
  <c r="G275" i="24"/>
  <c r="G274" i="24"/>
  <c r="G273" i="24"/>
  <c r="G272" i="24"/>
  <c r="G271" i="24"/>
  <c r="G270" i="24"/>
  <c r="G269" i="24"/>
  <c r="G268" i="24"/>
  <c r="G267" i="24"/>
  <c r="G266" i="24"/>
  <c r="G265" i="24"/>
  <c r="G264" i="24"/>
  <c r="G263" i="24"/>
  <c r="G262" i="24"/>
  <c r="G261" i="24"/>
  <c r="G260" i="24"/>
  <c r="G259" i="24"/>
  <c r="G258" i="24"/>
  <c r="G257" i="24"/>
  <c r="G256" i="24"/>
  <c r="G255" i="24"/>
  <c r="G254" i="24"/>
  <c r="G253" i="24"/>
  <c r="G252" i="24"/>
  <c r="G251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P225" i="14" s="1"/>
  <c r="G222" i="24"/>
  <c r="G221" i="24"/>
  <c r="G220" i="24"/>
  <c r="G219" i="24"/>
  <c r="G218" i="24"/>
  <c r="G217" i="24"/>
  <c r="G216" i="24"/>
  <c r="G215" i="24"/>
  <c r="G214" i="24"/>
  <c r="G213" i="24"/>
  <c r="G212" i="24"/>
  <c r="G211" i="24"/>
  <c r="G210" i="24"/>
  <c r="G209" i="24"/>
  <c r="G208" i="24"/>
  <c r="G207" i="24"/>
  <c r="G206" i="24"/>
  <c r="G205" i="24"/>
  <c r="G204" i="24"/>
  <c r="G203" i="24"/>
  <c r="P205" i="14" s="1"/>
  <c r="G202" i="24"/>
  <c r="G201" i="24"/>
  <c r="G200" i="24"/>
  <c r="G199" i="24"/>
  <c r="G198" i="24"/>
  <c r="G197" i="24"/>
  <c r="G196" i="24"/>
  <c r="P198" i="14" s="1"/>
  <c r="G195" i="24"/>
  <c r="P197" i="14" s="1"/>
  <c r="G194" i="24"/>
  <c r="G193" i="24"/>
  <c r="G192" i="24"/>
  <c r="G191" i="24"/>
  <c r="P193" i="14" s="1"/>
  <c r="G190" i="24"/>
  <c r="G189" i="24"/>
  <c r="G188" i="24"/>
  <c r="G187" i="24"/>
  <c r="P189" i="14" s="1"/>
  <c r="G186" i="24"/>
  <c r="G185" i="24"/>
  <c r="G184" i="24"/>
  <c r="G183" i="24"/>
  <c r="G182" i="24"/>
  <c r="G181" i="24"/>
  <c r="G180" i="24"/>
  <c r="P182" i="14" s="1"/>
  <c r="G179" i="24"/>
  <c r="P181" i="14" s="1"/>
  <c r="G178" i="24"/>
  <c r="P180" i="14" s="1"/>
  <c r="G177" i="24"/>
  <c r="G176" i="24"/>
  <c r="P178" i="14" s="1"/>
  <c r="G175" i="24"/>
  <c r="G174" i="24"/>
  <c r="G173" i="24"/>
  <c r="G172" i="24"/>
  <c r="G171" i="24"/>
  <c r="G170" i="24"/>
  <c r="G169" i="24"/>
  <c r="G168" i="24"/>
  <c r="G167" i="24"/>
  <c r="P169" i="14" s="1"/>
  <c r="G166" i="24"/>
  <c r="G165" i="24"/>
  <c r="G164" i="24"/>
  <c r="G163" i="24"/>
  <c r="G162" i="24"/>
  <c r="G161" i="24"/>
  <c r="G160" i="24"/>
  <c r="G159" i="24"/>
  <c r="G158" i="24"/>
  <c r="P160" i="14" s="1"/>
  <c r="G157" i="24"/>
  <c r="G156" i="24"/>
  <c r="G155" i="24"/>
  <c r="P157" i="14" s="1"/>
  <c r="G154" i="24"/>
  <c r="P16" i="14" s="1"/>
  <c r="G153" i="24"/>
  <c r="G152" i="24"/>
  <c r="G151" i="24"/>
  <c r="G150" i="24"/>
  <c r="G149" i="24"/>
  <c r="G148" i="24"/>
  <c r="G147" i="24"/>
  <c r="P149" i="14" s="1"/>
  <c r="G146" i="24"/>
  <c r="P148" i="14" s="1"/>
  <c r="G145" i="24"/>
  <c r="G144" i="24"/>
  <c r="G143" i="24"/>
  <c r="P145" i="14" s="1"/>
  <c r="G142" i="24"/>
  <c r="G141" i="24"/>
  <c r="G140" i="24"/>
  <c r="G139" i="24"/>
  <c r="P141" i="14" s="1"/>
  <c r="G138" i="24"/>
  <c r="G137" i="24"/>
  <c r="G136" i="24"/>
  <c r="G135" i="24"/>
  <c r="P137" i="14" s="1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P125" i="14" s="1"/>
  <c r="G122" i="24"/>
  <c r="G121" i="24"/>
  <c r="G120" i="24"/>
  <c r="G119" i="24"/>
  <c r="P121" i="14" s="1"/>
  <c r="G118" i="24"/>
  <c r="G117" i="24"/>
  <c r="G116" i="24"/>
  <c r="G115" i="24"/>
  <c r="G114" i="24"/>
  <c r="P116" i="14" s="1"/>
  <c r="G113" i="24"/>
  <c r="G112" i="24"/>
  <c r="G111" i="24"/>
  <c r="G110" i="24"/>
  <c r="G109" i="24"/>
  <c r="G108" i="24"/>
  <c r="G107" i="24"/>
  <c r="G106" i="24"/>
  <c r="G99" i="24"/>
  <c r="G98" i="24"/>
  <c r="G97" i="24"/>
  <c r="G96" i="24"/>
  <c r="P98" i="14" s="1"/>
  <c r="G95" i="24"/>
  <c r="G94" i="24"/>
  <c r="G93" i="24"/>
  <c r="G92" i="24"/>
  <c r="G91" i="24"/>
  <c r="G90" i="24"/>
  <c r="P92" i="14" s="1"/>
  <c r="G89" i="24"/>
  <c r="G88" i="24"/>
  <c r="G87" i="24"/>
  <c r="G86" i="24"/>
  <c r="P88" i="14" s="1"/>
  <c r="G85" i="24"/>
  <c r="P87" i="14" s="1"/>
  <c r="G84" i="24"/>
  <c r="P86" i="14" s="1"/>
  <c r="G83" i="24"/>
  <c r="G82" i="24"/>
  <c r="P84" i="14" s="1"/>
  <c r="G81" i="24"/>
  <c r="P83" i="14" s="1"/>
  <c r="G80" i="24"/>
  <c r="P82" i="14" s="1"/>
  <c r="G79" i="24"/>
  <c r="G78" i="24"/>
  <c r="G77" i="24"/>
  <c r="G76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P65" i="14" s="1"/>
  <c r="G62" i="24"/>
  <c r="G61" i="24"/>
  <c r="G60" i="24"/>
  <c r="P62" i="14" s="1"/>
  <c r="G59" i="24"/>
  <c r="P61" i="14" s="1"/>
  <c r="G58" i="24"/>
  <c r="G57" i="24"/>
  <c r="G56" i="24"/>
  <c r="G55" i="24"/>
  <c r="G54" i="24"/>
  <c r="G53" i="24"/>
  <c r="G52" i="24"/>
  <c r="G51" i="24"/>
  <c r="G50" i="24"/>
  <c r="P52" i="14" s="1"/>
  <c r="G49" i="24"/>
  <c r="P51" i="14" s="1"/>
  <c r="G48" i="24"/>
  <c r="G47" i="24"/>
  <c r="G46" i="24"/>
  <c r="G45" i="24"/>
  <c r="G44" i="24"/>
  <c r="P46" i="14" s="1"/>
  <c r="G43" i="24"/>
  <c r="P45" i="14" s="1"/>
  <c r="G42" i="24"/>
  <c r="P44" i="14" s="1"/>
  <c r="G41" i="24"/>
  <c r="P43" i="14" s="1"/>
  <c r="G40" i="24"/>
  <c r="G39" i="24"/>
  <c r="P41" i="14" s="1"/>
  <c r="G38" i="24"/>
  <c r="P12" i="14" s="1"/>
  <c r="G37" i="24"/>
  <c r="G36" i="24"/>
  <c r="P38" i="14" s="1"/>
  <c r="G35" i="24"/>
  <c r="G34" i="24"/>
  <c r="G33" i="24"/>
  <c r="G32" i="24"/>
  <c r="G31" i="24"/>
  <c r="P33" i="14" s="1"/>
  <c r="G30" i="24"/>
  <c r="G29" i="24"/>
  <c r="G28" i="24"/>
  <c r="G27" i="24"/>
  <c r="P29" i="14" s="1"/>
  <c r="G26" i="24"/>
  <c r="P28" i="14" s="1"/>
  <c r="G25" i="24"/>
  <c r="P27" i="14" s="1"/>
  <c r="G24" i="24"/>
  <c r="P26" i="14" s="1"/>
  <c r="G23" i="24"/>
  <c r="P25" i="14" s="1"/>
  <c r="G22" i="24"/>
  <c r="P24" i="14" s="1"/>
  <c r="G20" i="24"/>
  <c r="P22" i="14" s="1"/>
  <c r="G19" i="24"/>
  <c r="G18" i="24"/>
  <c r="P20" i="14" s="1"/>
  <c r="G17" i="24"/>
  <c r="P19" i="14" s="1"/>
  <c r="G16" i="24"/>
  <c r="P18" i="14" s="1"/>
  <c r="G15" i="24"/>
  <c r="P17" i="14" s="1"/>
  <c r="P15" i="14"/>
  <c r="P14" i="14"/>
  <c r="G7" i="24"/>
  <c r="P81" i="14" l="1"/>
  <c r="P173" i="14"/>
  <c r="P241" i="14"/>
  <c r="P245" i="14"/>
  <c r="P261" i="14"/>
  <c r="P265" i="14"/>
  <c r="P269" i="14"/>
  <c r="P277" i="14"/>
  <c r="P327" i="14"/>
  <c r="P331" i="14"/>
  <c r="P42" i="14"/>
  <c r="P78" i="14"/>
  <c r="P94" i="14"/>
  <c r="P117" i="14"/>
  <c r="P165" i="14"/>
  <c r="P209" i="14"/>
  <c r="P273" i="14"/>
  <c r="P286" i="14"/>
  <c r="P303" i="14"/>
  <c r="P307" i="14"/>
  <c r="P311" i="14"/>
  <c r="P315" i="14"/>
  <c r="P343" i="14"/>
  <c r="P37" i="14"/>
  <c r="P53" i="14"/>
  <c r="P90" i="14"/>
  <c r="P153" i="14"/>
  <c r="P54" i="14"/>
  <c r="P70" i="14"/>
  <c r="P91" i="14"/>
  <c r="P73" i="14"/>
  <c r="P32" i="14"/>
  <c r="P36" i="14"/>
  <c r="P40" i="14"/>
  <c r="P60" i="14"/>
  <c r="P72" i="14"/>
  <c r="P85" i="14"/>
  <c r="P108" i="14"/>
  <c r="P144" i="14"/>
  <c r="P188" i="14"/>
  <c r="P129" i="14"/>
  <c r="P133" i="14"/>
  <c r="P161" i="14"/>
  <c r="P201" i="14"/>
  <c r="P217" i="14"/>
  <c r="P237" i="14"/>
  <c r="P249" i="14"/>
  <c r="P253" i="14"/>
  <c r="P257" i="14"/>
  <c r="P295" i="14"/>
  <c r="P319" i="14"/>
  <c r="P335" i="14"/>
  <c r="P339" i="14"/>
  <c r="P347" i="14"/>
  <c r="P113" i="14"/>
  <c r="P50" i="14"/>
  <c r="P138" i="14"/>
  <c r="P158" i="14"/>
  <c r="P162" i="14"/>
  <c r="P170" i="14"/>
  <c r="P194" i="14"/>
  <c r="P69" i="14"/>
  <c r="P67" i="14"/>
  <c r="P111" i="14"/>
  <c r="P147" i="14"/>
  <c r="P159" i="14"/>
  <c r="P171" i="14"/>
  <c r="P175" i="14"/>
  <c r="P203" i="14"/>
  <c r="P213" i="14"/>
  <c r="P351" i="14"/>
  <c r="P10" i="14"/>
  <c r="P48" i="14"/>
  <c r="P76" i="14"/>
  <c r="P93" i="14"/>
  <c r="P120" i="14"/>
  <c r="P208" i="14"/>
  <c r="P57" i="14"/>
  <c r="P109" i="14"/>
  <c r="P221" i="14"/>
  <c r="P177" i="14"/>
  <c r="P229" i="14"/>
  <c r="P281" i="14"/>
  <c r="P290" i="14"/>
  <c r="P21" i="14"/>
  <c r="P30" i="14"/>
  <c r="P34" i="14"/>
  <c r="P58" i="14"/>
  <c r="P77" i="14"/>
  <c r="P66" i="14"/>
  <c r="P74" i="14"/>
  <c r="P79" i="14"/>
  <c r="P95" i="14"/>
  <c r="P99" i="14"/>
  <c r="P105" i="14"/>
  <c r="P110" i="14"/>
  <c r="P114" i="14"/>
  <c r="P118" i="14"/>
  <c r="P122" i="14"/>
  <c r="P126" i="14"/>
  <c r="P130" i="14"/>
  <c r="P134" i="14"/>
  <c r="P142" i="14"/>
  <c r="P146" i="14"/>
  <c r="P150" i="14"/>
  <c r="P154" i="14"/>
  <c r="P166" i="14"/>
  <c r="P174" i="14"/>
  <c r="P186" i="14"/>
  <c r="P190" i="14"/>
  <c r="P202" i="14"/>
  <c r="P206" i="14"/>
  <c r="P210" i="14"/>
  <c r="P214" i="14"/>
  <c r="P218" i="14"/>
  <c r="P222" i="14"/>
  <c r="P226" i="14"/>
  <c r="P230" i="14"/>
  <c r="P234" i="14"/>
  <c r="P238" i="14"/>
  <c r="P242" i="14"/>
  <c r="P291" i="14"/>
  <c r="P246" i="14"/>
  <c r="P250" i="14"/>
  <c r="P254" i="14"/>
  <c r="P258" i="14"/>
  <c r="P262" i="14"/>
  <c r="P266" i="14"/>
  <c r="P270" i="14"/>
  <c r="P274" i="14"/>
  <c r="P278" i="14"/>
  <c r="P283" i="14"/>
  <c r="P287" i="14"/>
  <c r="P292" i="14"/>
  <c r="P296" i="14"/>
  <c r="P300" i="14"/>
  <c r="P304" i="14"/>
  <c r="P308" i="14"/>
  <c r="P312" i="14"/>
  <c r="P316" i="14"/>
  <c r="P320" i="14"/>
  <c r="P324" i="14"/>
  <c r="P328" i="14"/>
  <c r="P332" i="14"/>
  <c r="P336" i="14"/>
  <c r="P340" i="14"/>
  <c r="P344" i="14"/>
  <c r="P348" i="14"/>
  <c r="P352" i="14"/>
  <c r="P185" i="14"/>
  <c r="P31" i="14"/>
  <c r="P35" i="14"/>
  <c r="P39" i="14"/>
  <c r="P47" i="14"/>
  <c r="P55" i="14"/>
  <c r="P59" i="14"/>
  <c r="P63" i="14"/>
  <c r="P71" i="14"/>
  <c r="P75" i="14"/>
  <c r="P80" i="14"/>
  <c r="P96" i="14"/>
  <c r="P100" i="14"/>
  <c r="P106" i="14"/>
  <c r="P115" i="14"/>
  <c r="P119" i="14"/>
  <c r="P123" i="14"/>
  <c r="P127" i="14"/>
  <c r="P131" i="14"/>
  <c r="P135" i="14"/>
  <c r="P139" i="14"/>
  <c r="P143" i="14"/>
  <c r="P151" i="14"/>
  <c r="P155" i="14"/>
  <c r="P163" i="14"/>
  <c r="P167" i="14"/>
  <c r="P179" i="14"/>
  <c r="P183" i="14"/>
  <c r="P187" i="14"/>
  <c r="P191" i="14"/>
  <c r="P195" i="14"/>
  <c r="P199" i="14"/>
  <c r="P207" i="14"/>
  <c r="P211" i="14"/>
  <c r="P215" i="14"/>
  <c r="P219" i="14"/>
  <c r="P223" i="14"/>
  <c r="P227" i="14"/>
  <c r="P231" i="14"/>
  <c r="P235" i="14"/>
  <c r="P239" i="14"/>
  <c r="P243" i="14"/>
  <c r="P247" i="14"/>
  <c r="P251" i="14"/>
  <c r="P255" i="14"/>
  <c r="P259" i="14"/>
  <c r="P263" i="14"/>
  <c r="P267" i="14"/>
  <c r="P271" i="14"/>
  <c r="P275" i="14"/>
  <c r="P279" i="14"/>
  <c r="P284" i="14"/>
  <c r="P288" i="14"/>
  <c r="P293" i="14"/>
  <c r="P297" i="14"/>
  <c r="P301" i="14"/>
  <c r="P305" i="14"/>
  <c r="P309" i="14"/>
  <c r="P313" i="14"/>
  <c r="P317" i="14"/>
  <c r="P321" i="14"/>
  <c r="P325" i="14"/>
  <c r="P329" i="14"/>
  <c r="P333" i="14"/>
  <c r="P337" i="14"/>
  <c r="P341" i="14"/>
  <c r="P345" i="14"/>
  <c r="P349" i="14"/>
  <c r="P353" i="14"/>
  <c r="P49" i="14"/>
  <c r="P11" i="14"/>
  <c r="P233" i="14"/>
  <c r="P56" i="14"/>
  <c r="P64" i="14"/>
  <c r="P68" i="14"/>
  <c r="P89" i="14"/>
  <c r="P97" i="14"/>
  <c r="P101" i="14"/>
  <c r="P112" i="14"/>
  <c r="P124" i="14"/>
  <c r="P128" i="14"/>
  <c r="P132" i="14"/>
  <c r="P136" i="14"/>
  <c r="P140" i="14"/>
  <c r="P152" i="14"/>
  <c r="P156" i="14"/>
  <c r="P164" i="14"/>
  <c r="P168" i="14"/>
  <c r="P172" i="14"/>
  <c r="P176" i="14"/>
  <c r="P184" i="14"/>
  <c r="P192" i="14"/>
  <c r="P196" i="14"/>
  <c r="P200" i="14"/>
  <c r="P204" i="14"/>
  <c r="P212" i="14"/>
  <c r="P216" i="14"/>
  <c r="P220" i="14"/>
  <c r="P224" i="14"/>
  <c r="P228" i="14"/>
  <c r="P232" i="14"/>
  <c r="P236" i="14"/>
  <c r="P240" i="14"/>
  <c r="P244" i="14"/>
  <c r="P248" i="14"/>
  <c r="P252" i="14"/>
  <c r="P256" i="14"/>
  <c r="P260" i="14"/>
  <c r="P264" i="14"/>
  <c r="P268" i="14"/>
  <c r="P272" i="14"/>
  <c r="P276" i="14"/>
  <c r="P280" i="14"/>
  <c r="P285" i="14"/>
  <c r="P289" i="14"/>
  <c r="P294" i="14"/>
  <c r="P298" i="14"/>
  <c r="P302" i="14"/>
  <c r="P306" i="14"/>
  <c r="P310" i="14"/>
  <c r="P314" i="14"/>
  <c r="P318" i="14"/>
  <c r="P322" i="14"/>
  <c r="P326" i="14"/>
  <c r="P330" i="14"/>
  <c r="P334" i="14"/>
  <c r="P338" i="14"/>
  <c r="P342" i="14"/>
  <c r="P346" i="14"/>
  <c r="P350" i="14"/>
  <c r="P13" i="14"/>
  <c r="P9" i="14"/>
  <c r="G351" i="23" l="1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8" i="23"/>
  <c r="G287" i="23"/>
  <c r="G286" i="23"/>
  <c r="G285" i="23"/>
  <c r="G284" i="23"/>
  <c r="G283" i="23"/>
  <c r="G282" i="23"/>
  <c r="G281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O225" i="14" s="1"/>
  <c r="G222" i="23"/>
  <c r="G221" i="23"/>
  <c r="G220" i="23"/>
  <c r="G219" i="23"/>
  <c r="G218" i="23"/>
  <c r="O220" i="14" s="1"/>
  <c r="G217" i="23"/>
  <c r="O219" i="14" s="1"/>
  <c r="G216" i="23"/>
  <c r="G215" i="23"/>
  <c r="G214" i="23"/>
  <c r="O216" i="14" s="1"/>
  <c r="G213" i="23"/>
  <c r="G212" i="23"/>
  <c r="G211" i="23"/>
  <c r="O213" i="14" s="1"/>
  <c r="G210" i="23"/>
  <c r="O212" i="14" s="1"/>
  <c r="G209" i="23"/>
  <c r="O211" i="14" s="1"/>
  <c r="G208" i="23"/>
  <c r="G207" i="23"/>
  <c r="G206" i="23"/>
  <c r="O208" i="14" s="1"/>
  <c r="G205" i="23"/>
  <c r="O207" i="14" s="1"/>
  <c r="G204" i="23"/>
  <c r="G203" i="23"/>
  <c r="O205" i="14" s="1"/>
  <c r="G202" i="23"/>
  <c r="O204" i="14" s="1"/>
  <c r="G201" i="23"/>
  <c r="O203" i="14" s="1"/>
  <c r="G200" i="23"/>
  <c r="G199" i="23"/>
  <c r="G198" i="23"/>
  <c r="G197" i="23"/>
  <c r="G196" i="23"/>
  <c r="O198" i="14" s="1"/>
  <c r="G195" i="23"/>
  <c r="O197" i="14" s="1"/>
  <c r="G194" i="23"/>
  <c r="O196" i="14" s="1"/>
  <c r="G193" i="23"/>
  <c r="O195" i="14" s="1"/>
  <c r="G192" i="23"/>
  <c r="G191" i="23"/>
  <c r="G190" i="23"/>
  <c r="G189" i="23"/>
  <c r="O191" i="14" s="1"/>
  <c r="G188" i="23"/>
  <c r="O190" i="14" s="1"/>
  <c r="G187" i="23"/>
  <c r="O189" i="14" s="1"/>
  <c r="G186" i="23"/>
  <c r="G185" i="23"/>
  <c r="O187" i="14" s="1"/>
  <c r="G184" i="23"/>
  <c r="G183" i="23"/>
  <c r="O185" i="14" s="1"/>
  <c r="G182" i="23"/>
  <c r="G181" i="23"/>
  <c r="G180" i="23"/>
  <c r="O182" i="14" s="1"/>
  <c r="G179" i="23"/>
  <c r="G178" i="23"/>
  <c r="O180" i="14" s="1"/>
  <c r="G177" i="23"/>
  <c r="G176" i="23"/>
  <c r="O178" i="14" s="1"/>
  <c r="G175" i="23"/>
  <c r="G174" i="23"/>
  <c r="G173" i="23"/>
  <c r="G172" i="23"/>
  <c r="O174" i="14" s="1"/>
  <c r="G171" i="23"/>
  <c r="G170" i="23"/>
  <c r="G169" i="23"/>
  <c r="G168" i="23"/>
  <c r="G167" i="23"/>
  <c r="O169" i="14" s="1"/>
  <c r="G166" i="23"/>
  <c r="G165" i="23"/>
  <c r="G164" i="23"/>
  <c r="O166" i="14" s="1"/>
  <c r="G163" i="23"/>
  <c r="G162" i="23"/>
  <c r="G161" i="23"/>
  <c r="G160" i="23"/>
  <c r="G159" i="23"/>
  <c r="G158" i="23"/>
  <c r="O160" i="14" s="1"/>
  <c r="G157" i="23"/>
  <c r="G156" i="23"/>
  <c r="G155" i="23"/>
  <c r="O157" i="14" s="1"/>
  <c r="G154" i="23"/>
  <c r="G153" i="23"/>
  <c r="G152" i="23"/>
  <c r="O154" i="14" s="1"/>
  <c r="G151" i="23"/>
  <c r="G150" i="23"/>
  <c r="G149" i="23"/>
  <c r="O151" i="14" s="1"/>
  <c r="G148" i="23"/>
  <c r="G147" i="23"/>
  <c r="O149" i="14" s="1"/>
  <c r="G146" i="23"/>
  <c r="O148" i="14" s="1"/>
  <c r="G145" i="23"/>
  <c r="G144" i="23"/>
  <c r="G143" i="23"/>
  <c r="O145" i="14" s="1"/>
  <c r="G142" i="23"/>
  <c r="G141" i="23"/>
  <c r="G140" i="23"/>
  <c r="G139" i="23"/>
  <c r="O141" i="14" s="1"/>
  <c r="G138" i="23"/>
  <c r="O140" i="14" s="1"/>
  <c r="G137" i="23"/>
  <c r="G136" i="23"/>
  <c r="G135" i="23"/>
  <c r="G134" i="23"/>
  <c r="O136" i="14" s="1"/>
  <c r="G133" i="23"/>
  <c r="G132" i="23"/>
  <c r="G131" i="23"/>
  <c r="G130" i="23"/>
  <c r="O132" i="14" s="1"/>
  <c r="G129" i="23"/>
  <c r="G128" i="23"/>
  <c r="G127" i="23"/>
  <c r="G126" i="23"/>
  <c r="O128" i="14" s="1"/>
  <c r="G125" i="23"/>
  <c r="G124" i="23"/>
  <c r="G123" i="23"/>
  <c r="O125" i="14" s="1"/>
  <c r="G122" i="23"/>
  <c r="G121" i="23"/>
  <c r="G120" i="23"/>
  <c r="O122" i="14" s="1"/>
  <c r="G119" i="23"/>
  <c r="G118" i="23"/>
  <c r="G117" i="23"/>
  <c r="O119" i="14" s="1"/>
  <c r="G116" i="23"/>
  <c r="G115" i="23"/>
  <c r="G114" i="23"/>
  <c r="O116" i="14" s="1"/>
  <c r="G113" i="23"/>
  <c r="G112" i="23"/>
  <c r="G111" i="23"/>
  <c r="G110" i="23"/>
  <c r="O112" i="14" s="1"/>
  <c r="G109" i="23"/>
  <c r="O111" i="14" s="1"/>
  <c r="G108" i="23"/>
  <c r="G107" i="23"/>
  <c r="O109" i="14" s="1"/>
  <c r="G106" i="23"/>
  <c r="G99" i="23"/>
  <c r="O101" i="14" s="1"/>
  <c r="G98" i="23"/>
  <c r="G97" i="23"/>
  <c r="G96" i="23"/>
  <c r="O98" i="14" s="1"/>
  <c r="G95" i="23"/>
  <c r="O97" i="14" s="1"/>
  <c r="G94" i="23"/>
  <c r="G93" i="23"/>
  <c r="O95" i="14" s="1"/>
  <c r="G92" i="23"/>
  <c r="G91" i="23"/>
  <c r="O93" i="14" s="1"/>
  <c r="G90" i="23"/>
  <c r="O92" i="14" s="1"/>
  <c r="G89" i="23"/>
  <c r="G88" i="23"/>
  <c r="G87" i="23"/>
  <c r="O89" i="14" s="1"/>
  <c r="G86" i="23"/>
  <c r="O88" i="14" s="1"/>
  <c r="G85" i="23"/>
  <c r="O87" i="14" s="1"/>
  <c r="G84" i="23"/>
  <c r="O86" i="14" s="1"/>
  <c r="G83" i="23"/>
  <c r="G82" i="23"/>
  <c r="O84" i="14" s="1"/>
  <c r="G81" i="23"/>
  <c r="G80" i="23"/>
  <c r="O82" i="14" s="1"/>
  <c r="G79" i="23"/>
  <c r="G78" i="23"/>
  <c r="G77" i="23"/>
  <c r="G76" i="23"/>
  <c r="G74" i="23"/>
  <c r="O76" i="14" s="1"/>
  <c r="G73" i="23"/>
  <c r="O75" i="14" s="1"/>
  <c r="G72" i="23"/>
  <c r="O74" i="14" s="1"/>
  <c r="G71" i="23"/>
  <c r="G70" i="23"/>
  <c r="O72" i="14" s="1"/>
  <c r="G69" i="23"/>
  <c r="G68" i="23"/>
  <c r="G67" i="23"/>
  <c r="G66" i="23"/>
  <c r="O68" i="14" s="1"/>
  <c r="G65" i="23"/>
  <c r="G64" i="23"/>
  <c r="O66" i="14" s="1"/>
  <c r="G63" i="23"/>
  <c r="O65" i="14" s="1"/>
  <c r="G62" i="23"/>
  <c r="O64" i="14" s="1"/>
  <c r="G61" i="23"/>
  <c r="G60" i="23"/>
  <c r="O62" i="14" s="1"/>
  <c r="G59" i="23"/>
  <c r="G58" i="23"/>
  <c r="O60" i="14" s="1"/>
  <c r="G57" i="23"/>
  <c r="O59" i="14" s="1"/>
  <c r="G56" i="23"/>
  <c r="O58" i="14" s="1"/>
  <c r="G55" i="23"/>
  <c r="O57" i="14" s="1"/>
  <c r="G54" i="23"/>
  <c r="O56" i="14" s="1"/>
  <c r="G53" i="23"/>
  <c r="O55" i="14" s="1"/>
  <c r="G52" i="23"/>
  <c r="G51" i="23"/>
  <c r="G50" i="23"/>
  <c r="O52" i="14" s="1"/>
  <c r="G49" i="23"/>
  <c r="O51" i="14" s="1"/>
  <c r="G48" i="23"/>
  <c r="O50" i="14" s="1"/>
  <c r="G47" i="23"/>
  <c r="G46" i="23"/>
  <c r="O48" i="14" s="1"/>
  <c r="G45" i="23"/>
  <c r="O47" i="14" s="1"/>
  <c r="G44" i="23"/>
  <c r="O46" i="14" s="1"/>
  <c r="G43" i="23"/>
  <c r="O45" i="14" s="1"/>
  <c r="G42" i="23"/>
  <c r="O44" i="14" s="1"/>
  <c r="G41" i="23"/>
  <c r="O43" i="14" s="1"/>
  <c r="G40" i="23"/>
  <c r="O42" i="14" s="1"/>
  <c r="G39" i="23"/>
  <c r="O41" i="14" s="1"/>
  <c r="G38" i="23"/>
  <c r="G37" i="23"/>
  <c r="O39" i="14" s="1"/>
  <c r="G36" i="23"/>
  <c r="O38" i="14" s="1"/>
  <c r="G35" i="23"/>
  <c r="G34" i="23"/>
  <c r="O36" i="14" s="1"/>
  <c r="G33" i="23"/>
  <c r="O35" i="14" s="1"/>
  <c r="G32" i="23"/>
  <c r="O34" i="14" s="1"/>
  <c r="G31" i="23"/>
  <c r="O33" i="14" s="1"/>
  <c r="G30" i="23"/>
  <c r="G29" i="23"/>
  <c r="G28" i="23"/>
  <c r="O30" i="14" s="1"/>
  <c r="G27" i="23"/>
  <c r="O29" i="14" s="1"/>
  <c r="G26" i="23"/>
  <c r="O28" i="14" s="1"/>
  <c r="G25" i="23"/>
  <c r="O27" i="14" s="1"/>
  <c r="G24" i="23"/>
  <c r="O26" i="14" s="1"/>
  <c r="G23" i="23"/>
  <c r="O25" i="14" s="1"/>
  <c r="G22" i="23"/>
  <c r="O24" i="14" s="1"/>
  <c r="G20" i="23"/>
  <c r="O22" i="14" s="1"/>
  <c r="O21" i="14"/>
  <c r="O20" i="14"/>
  <c r="O19" i="14"/>
  <c r="G8" i="23"/>
  <c r="G7" i="23"/>
  <c r="O9" i="14" s="1"/>
  <c r="O37" i="14" l="1"/>
  <c r="O53" i="14"/>
  <c r="O73" i="14"/>
  <c r="O78" i="14"/>
  <c r="O90" i="14"/>
  <c r="O94" i="14"/>
  <c r="O117" i="14"/>
  <c r="O165" i="14"/>
  <c r="O177" i="14"/>
  <c r="O209" i="14"/>
  <c r="O54" i="14"/>
  <c r="O70" i="14"/>
  <c r="O91" i="14"/>
  <c r="O10" i="14"/>
  <c r="O31" i="14"/>
  <c r="O63" i="14"/>
  <c r="O71" i="14"/>
  <c r="O96" i="14"/>
  <c r="O115" i="14"/>
  <c r="O127" i="14"/>
  <c r="O139" i="14"/>
  <c r="O155" i="14"/>
  <c r="O167" i="14"/>
  <c r="O199" i="14"/>
  <c r="O32" i="14"/>
  <c r="O40" i="14"/>
  <c r="O12" i="14"/>
  <c r="O81" i="14"/>
  <c r="O85" i="14"/>
  <c r="O108" i="14"/>
  <c r="O120" i="14"/>
  <c r="O124" i="14"/>
  <c r="O144" i="14"/>
  <c r="O152" i="14"/>
  <c r="O156" i="14"/>
  <c r="O164" i="14"/>
  <c r="O168" i="14"/>
  <c r="O172" i="14"/>
  <c r="O176" i="14"/>
  <c r="O184" i="14"/>
  <c r="O188" i="14"/>
  <c r="O192" i="14"/>
  <c r="O200" i="14"/>
  <c r="O224" i="14"/>
  <c r="O228" i="14"/>
  <c r="O232" i="14"/>
  <c r="O236" i="14"/>
  <c r="O240" i="14"/>
  <c r="O244" i="14"/>
  <c r="O248" i="14"/>
  <c r="O252" i="14"/>
  <c r="O256" i="14"/>
  <c r="O260" i="14"/>
  <c r="O264" i="14"/>
  <c r="O268" i="14"/>
  <c r="O272" i="14"/>
  <c r="O276" i="14"/>
  <c r="O280" i="14"/>
  <c r="O285" i="14"/>
  <c r="O289" i="14"/>
  <c r="O294" i="14"/>
  <c r="O298" i="14"/>
  <c r="O302" i="14"/>
  <c r="O306" i="14"/>
  <c r="O310" i="14"/>
  <c r="O314" i="14"/>
  <c r="O318" i="14"/>
  <c r="O322" i="14"/>
  <c r="O326" i="14"/>
  <c r="O330" i="14"/>
  <c r="O334" i="14"/>
  <c r="O338" i="14"/>
  <c r="O342" i="14"/>
  <c r="O346" i="14"/>
  <c r="O350" i="14"/>
  <c r="O49" i="14"/>
  <c r="O11" i="14"/>
  <c r="O61" i="14"/>
  <c r="O69" i="14"/>
  <c r="O113" i="14"/>
  <c r="O121" i="14"/>
  <c r="O129" i="14"/>
  <c r="O133" i="14"/>
  <c r="O137" i="14"/>
  <c r="O153" i="14"/>
  <c r="O161" i="14"/>
  <c r="O173" i="14"/>
  <c r="O181" i="14"/>
  <c r="O193" i="14"/>
  <c r="O201" i="14"/>
  <c r="O217" i="14"/>
  <c r="O221" i="14"/>
  <c r="O229" i="14"/>
  <c r="O233" i="14"/>
  <c r="O237" i="14"/>
  <c r="O241" i="14"/>
  <c r="O245" i="14"/>
  <c r="O249" i="14"/>
  <c r="O253" i="14"/>
  <c r="O257" i="14"/>
  <c r="O261" i="14"/>
  <c r="O265" i="14"/>
  <c r="O269" i="14"/>
  <c r="O273" i="14"/>
  <c r="O277" i="14"/>
  <c r="O77" i="14"/>
  <c r="O281" i="14"/>
  <c r="O286" i="14"/>
  <c r="O290" i="14"/>
  <c r="O295" i="14"/>
  <c r="O299" i="14"/>
  <c r="O303" i="14"/>
  <c r="O307" i="14"/>
  <c r="O311" i="14"/>
  <c r="O315" i="14"/>
  <c r="O319" i="14"/>
  <c r="O323" i="14"/>
  <c r="O327" i="14"/>
  <c r="O331" i="14"/>
  <c r="O335" i="14"/>
  <c r="O339" i="14"/>
  <c r="O343" i="14"/>
  <c r="O347" i="14"/>
  <c r="O351" i="14"/>
  <c r="O79" i="14"/>
  <c r="O83" i="14"/>
  <c r="O99" i="14"/>
  <c r="O105" i="14"/>
  <c r="O110" i="14"/>
  <c r="O114" i="14"/>
  <c r="O118" i="14"/>
  <c r="O126" i="14"/>
  <c r="O130" i="14"/>
  <c r="O134" i="14"/>
  <c r="O138" i="14"/>
  <c r="O142" i="14"/>
  <c r="O146" i="14"/>
  <c r="O150" i="14"/>
  <c r="O158" i="14"/>
  <c r="O162" i="14"/>
  <c r="O170" i="14"/>
  <c r="O186" i="14"/>
  <c r="O194" i="14"/>
  <c r="O202" i="14"/>
  <c r="O206" i="14"/>
  <c r="O210" i="14"/>
  <c r="O214" i="14"/>
  <c r="O218" i="14"/>
  <c r="O222" i="14"/>
  <c r="O226" i="14"/>
  <c r="O230" i="14"/>
  <c r="O234" i="14"/>
  <c r="O238" i="14"/>
  <c r="O242" i="14"/>
  <c r="O246" i="14"/>
  <c r="O250" i="14"/>
  <c r="O254" i="14"/>
  <c r="O258" i="14"/>
  <c r="O262" i="14"/>
  <c r="O266" i="14"/>
  <c r="O270" i="14"/>
  <c r="O274" i="14"/>
  <c r="O278" i="14"/>
  <c r="O283" i="14"/>
  <c r="O287" i="14"/>
  <c r="O292" i="14"/>
  <c r="O296" i="14"/>
  <c r="O300" i="14"/>
  <c r="O304" i="14"/>
  <c r="O308" i="14"/>
  <c r="O312" i="14"/>
  <c r="O316" i="14"/>
  <c r="O320" i="14"/>
  <c r="O324" i="14"/>
  <c r="O328" i="14"/>
  <c r="O332" i="14"/>
  <c r="O336" i="14"/>
  <c r="O340" i="14"/>
  <c r="O344" i="14"/>
  <c r="O348" i="14"/>
  <c r="O352" i="14"/>
  <c r="O67" i="14"/>
  <c r="O80" i="14"/>
  <c r="O100" i="14"/>
  <c r="O106" i="14"/>
  <c r="O123" i="14"/>
  <c r="O131" i="14"/>
  <c r="O135" i="14"/>
  <c r="O143" i="14"/>
  <c r="O147" i="14"/>
  <c r="O159" i="14"/>
  <c r="O163" i="14"/>
  <c r="O171" i="14"/>
  <c r="O175" i="14"/>
  <c r="O179" i="14"/>
  <c r="O183" i="14"/>
  <c r="O215" i="14"/>
  <c r="O223" i="14"/>
  <c r="O227" i="14"/>
  <c r="O231" i="14"/>
  <c r="O291" i="14"/>
  <c r="O235" i="14"/>
  <c r="O239" i="14"/>
  <c r="O243" i="14"/>
  <c r="O247" i="14"/>
  <c r="O251" i="14"/>
  <c r="O255" i="14"/>
  <c r="O259" i="14"/>
  <c r="O263" i="14"/>
  <c r="O267" i="14"/>
  <c r="O271" i="14"/>
  <c r="O275" i="14"/>
  <c r="O279" i="14"/>
  <c r="O284" i="14"/>
  <c r="O288" i="14"/>
  <c r="O293" i="14"/>
  <c r="O297" i="14"/>
  <c r="O301" i="14"/>
  <c r="O305" i="14"/>
  <c r="O309" i="14"/>
  <c r="O313" i="14"/>
  <c r="O317" i="14"/>
  <c r="O321" i="14"/>
  <c r="O325" i="14"/>
  <c r="O329" i="14"/>
  <c r="O333" i="14"/>
  <c r="O337" i="14"/>
  <c r="O341" i="14"/>
  <c r="O345" i="14"/>
  <c r="O349" i="14"/>
  <c r="O353" i="14"/>
  <c r="O15" i="14"/>
  <c r="O16" i="14"/>
  <c r="O13" i="14"/>
  <c r="O17" i="14"/>
  <c r="O14" i="14"/>
  <c r="O18" i="14"/>
  <c r="G351" i="22"/>
  <c r="G350" i="22"/>
  <c r="G349" i="22"/>
  <c r="G348" i="22"/>
  <c r="G347" i="22"/>
  <c r="G346" i="22"/>
  <c r="G345" i="22"/>
  <c r="G344" i="22"/>
  <c r="G343" i="22"/>
  <c r="G342" i="22"/>
  <c r="G341" i="22"/>
  <c r="G340" i="22"/>
  <c r="G339" i="22"/>
  <c r="G338" i="22"/>
  <c r="G337" i="22"/>
  <c r="G336" i="22"/>
  <c r="G335" i="22"/>
  <c r="G334" i="22"/>
  <c r="G333" i="22"/>
  <c r="G332" i="22"/>
  <c r="G331" i="22"/>
  <c r="G330" i="22"/>
  <c r="G329" i="22"/>
  <c r="G328" i="22"/>
  <c r="G327" i="22"/>
  <c r="G326" i="22"/>
  <c r="G325" i="22"/>
  <c r="G324" i="22"/>
  <c r="G323" i="22"/>
  <c r="G322" i="22"/>
  <c r="G321" i="22"/>
  <c r="G320" i="22"/>
  <c r="G319" i="22"/>
  <c r="G318" i="22"/>
  <c r="G317" i="22"/>
  <c r="G316" i="22"/>
  <c r="G315" i="22"/>
  <c r="G314" i="22"/>
  <c r="G313" i="22"/>
  <c r="G312" i="22"/>
  <c r="G311" i="22"/>
  <c r="G310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G291" i="22"/>
  <c r="G290" i="22"/>
  <c r="G288" i="22"/>
  <c r="G287" i="22"/>
  <c r="G286" i="22"/>
  <c r="G285" i="22"/>
  <c r="G284" i="22"/>
  <c r="G283" i="22"/>
  <c r="G282" i="22"/>
  <c r="G281" i="22"/>
  <c r="G279" i="22"/>
  <c r="G278" i="22"/>
  <c r="G277" i="22"/>
  <c r="G276" i="22"/>
  <c r="G275" i="22"/>
  <c r="G274" i="22"/>
  <c r="G273" i="22"/>
  <c r="G272" i="22"/>
  <c r="G271" i="22"/>
  <c r="G270" i="22"/>
  <c r="G269" i="22"/>
  <c r="G268" i="22"/>
  <c r="G267" i="22"/>
  <c r="G266" i="22"/>
  <c r="G265" i="22"/>
  <c r="G264" i="22"/>
  <c r="G263" i="22"/>
  <c r="G262" i="22"/>
  <c r="G261" i="22"/>
  <c r="G260" i="22"/>
  <c r="G259" i="22"/>
  <c r="G258" i="22"/>
  <c r="G257" i="22"/>
  <c r="G256" i="22"/>
  <c r="G255" i="22"/>
  <c r="G254" i="22"/>
  <c r="G253" i="22"/>
  <c r="G252" i="22"/>
  <c r="G251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37" i="22"/>
  <c r="G236" i="22"/>
  <c r="G235" i="22"/>
  <c r="G234" i="22"/>
  <c r="G233" i="22"/>
  <c r="G232" i="22"/>
  <c r="G231" i="22"/>
  <c r="G230" i="22"/>
  <c r="G229" i="22"/>
  <c r="G228" i="22"/>
  <c r="G227" i="22"/>
  <c r="G226" i="22"/>
  <c r="G225" i="22"/>
  <c r="G224" i="22"/>
  <c r="G223" i="22"/>
  <c r="G222" i="22"/>
  <c r="G221" i="22"/>
  <c r="G220" i="22"/>
  <c r="G219" i="22"/>
  <c r="G218" i="22"/>
  <c r="G217" i="22"/>
  <c r="G216" i="22"/>
  <c r="G215" i="22"/>
  <c r="G214" i="22"/>
  <c r="N216" i="14" s="1"/>
  <c r="G213" i="22"/>
  <c r="G212" i="22"/>
  <c r="G211" i="22"/>
  <c r="N213" i="14" s="1"/>
  <c r="G210" i="22"/>
  <c r="G209" i="22"/>
  <c r="N211" i="14" s="1"/>
  <c r="G208" i="22"/>
  <c r="G207" i="22"/>
  <c r="N209" i="14" s="1"/>
  <c r="G206" i="22"/>
  <c r="N208" i="14" s="1"/>
  <c r="G205" i="22"/>
  <c r="N207" i="14" s="1"/>
  <c r="G204" i="22"/>
  <c r="G203" i="22"/>
  <c r="N205" i="14" s="1"/>
  <c r="G202" i="22"/>
  <c r="N204" i="14" s="1"/>
  <c r="G201" i="22"/>
  <c r="N203" i="14" s="1"/>
  <c r="G200" i="22"/>
  <c r="G199" i="22"/>
  <c r="G198" i="22"/>
  <c r="G197" i="22"/>
  <c r="N199" i="14" s="1"/>
  <c r="G196" i="22"/>
  <c r="N198" i="14" s="1"/>
  <c r="G195" i="22"/>
  <c r="N197" i="14" s="1"/>
  <c r="G194" i="22"/>
  <c r="N196" i="14" s="1"/>
  <c r="G193" i="22"/>
  <c r="G192" i="22"/>
  <c r="G191" i="22"/>
  <c r="G190" i="22"/>
  <c r="G189" i="22"/>
  <c r="G188" i="22"/>
  <c r="G187" i="22"/>
  <c r="G186" i="22"/>
  <c r="G185" i="22"/>
  <c r="N187" i="14" s="1"/>
  <c r="G184" i="22"/>
  <c r="G183" i="22"/>
  <c r="G182" i="22"/>
  <c r="G181" i="22"/>
  <c r="G180" i="22"/>
  <c r="N182" i="14" s="1"/>
  <c r="G179" i="22"/>
  <c r="G178" i="22"/>
  <c r="N180" i="14" s="1"/>
  <c r="G177" i="22"/>
  <c r="G176" i="22"/>
  <c r="N178" i="14" s="1"/>
  <c r="G175" i="22"/>
  <c r="N177" i="14" s="1"/>
  <c r="G174" i="22"/>
  <c r="G173" i="22"/>
  <c r="G172" i="22"/>
  <c r="G171" i="22"/>
  <c r="G170" i="22"/>
  <c r="G169" i="22"/>
  <c r="G168" i="22"/>
  <c r="G167" i="22"/>
  <c r="G166" i="22"/>
  <c r="G165" i="22"/>
  <c r="N167" i="14" s="1"/>
  <c r="G164" i="22"/>
  <c r="N166" i="14" s="1"/>
  <c r="G163" i="22"/>
  <c r="N165" i="14" s="1"/>
  <c r="G162" i="22"/>
  <c r="G161" i="22"/>
  <c r="G160" i="22"/>
  <c r="G159" i="22"/>
  <c r="G158" i="22"/>
  <c r="N160" i="14" s="1"/>
  <c r="G157" i="22"/>
  <c r="G156" i="22"/>
  <c r="G155" i="22"/>
  <c r="N157" i="14" s="1"/>
  <c r="G154" i="22"/>
  <c r="G153" i="22"/>
  <c r="N155" i="14" s="1"/>
  <c r="G152" i="22"/>
  <c r="N154" i="14" s="1"/>
  <c r="G151" i="22"/>
  <c r="G150" i="22"/>
  <c r="G149" i="22"/>
  <c r="G148" i="22"/>
  <c r="G147" i="22"/>
  <c r="N149" i="14" s="1"/>
  <c r="G146" i="22"/>
  <c r="G145" i="22"/>
  <c r="G144" i="22"/>
  <c r="G143" i="22"/>
  <c r="G142" i="22"/>
  <c r="G141" i="22"/>
  <c r="G140" i="22"/>
  <c r="G139" i="22"/>
  <c r="N141" i="14" s="1"/>
  <c r="G138" i="22"/>
  <c r="N140" i="14" s="1"/>
  <c r="G137" i="22"/>
  <c r="N139" i="14" s="1"/>
  <c r="G136" i="22"/>
  <c r="G135" i="22"/>
  <c r="G134" i="22"/>
  <c r="N136" i="14" s="1"/>
  <c r="G133" i="22"/>
  <c r="G132" i="22"/>
  <c r="G131" i="22"/>
  <c r="G130" i="22"/>
  <c r="N132" i="14" s="1"/>
  <c r="G129" i="22"/>
  <c r="G128" i="22"/>
  <c r="G127" i="22"/>
  <c r="G126" i="22"/>
  <c r="N128" i="14" s="1"/>
  <c r="G125" i="22"/>
  <c r="N127" i="14" s="1"/>
  <c r="G124" i="22"/>
  <c r="G123" i="22"/>
  <c r="N125" i="14" s="1"/>
  <c r="G122" i="22"/>
  <c r="G121" i="22"/>
  <c r="G120" i="22"/>
  <c r="N122" i="14" s="1"/>
  <c r="G119" i="22"/>
  <c r="G118" i="22"/>
  <c r="G117" i="22"/>
  <c r="N119" i="14" s="1"/>
  <c r="G116" i="22"/>
  <c r="G115" i="22"/>
  <c r="G114" i="22"/>
  <c r="N116" i="14" s="1"/>
  <c r="G113" i="22"/>
  <c r="N115" i="14" s="1"/>
  <c r="G112" i="22"/>
  <c r="G111" i="22"/>
  <c r="G110" i="22"/>
  <c r="N112" i="14" s="1"/>
  <c r="G109" i="22"/>
  <c r="N111" i="14" s="1"/>
  <c r="G108" i="22"/>
  <c r="G107" i="22"/>
  <c r="N109" i="14" s="1"/>
  <c r="G106" i="22"/>
  <c r="G99" i="22"/>
  <c r="G98" i="22"/>
  <c r="G97" i="22"/>
  <c r="G96" i="22"/>
  <c r="G95" i="22"/>
  <c r="G94" i="22"/>
  <c r="G93" i="22"/>
  <c r="N95" i="14" s="1"/>
  <c r="G92" i="22"/>
  <c r="N94" i="14" s="1"/>
  <c r="G91" i="22"/>
  <c r="N93" i="14" s="1"/>
  <c r="G90" i="22"/>
  <c r="N92" i="14" s="1"/>
  <c r="G89" i="22"/>
  <c r="N91" i="14" s="1"/>
  <c r="G88" i="22"/>
  <c r="N90" i="14" s="1"/>
  <c r="G87" i="22"/>
  <c r="N89" i="14" s="1"/>
  <c r="G86" i="22"/>
  <c r="G85" i="22"/>
  <c r="N87" i="14" s="1"/>
  <c r="G84" i="22"/>
  <c r="N86" i="14" s="1"/>
  <c r="G83" i="22"/>
  <c r="G82" i="22"/>
  <c r="N84" i="14" s="1"/>
  <c r="G81" i="22"/>
  <c r="N83" i="14" s="1"/>
  <c r="G80" i="22"/>
  <c r="N82" i="14" s="1"/>
  <c r="G79" i="22"/>
  <c r="G78" i="22"/>
  <c r="G77" i="22"/>
  <c r="G76" i="22"/>
  <c r="N78" i="14" s="1"/>
  <c r="G74" i="22"/>
  <c r="N76" i="14" s="1"/>
  <c r="G73" i="22"/>
  <c r="N75" i="14" s="1"/>
  <c r="G72" i="22"/>
  <c r="N74" i="14" s="1"/>
  <c r="G71" i="22"/>
  <c r="N73" i="14" s="1"/>
  <c r="G70" i="22"/>
  <c r="G69" i="22"/>
  <c r="N71" i="14" s="1"/>
  <c r="G68" i="22"/>
  <c r="N70" i="14" s="1"/>
  <c r="G67" i="22"/>
  <c r="G66" i="22"/>
  <c r="G65" i="22"/>
  <c r="G64" i="22"/>
  <c r="G63" i="22"/>
  <c r="N65" i="14" s="1"/>
  <c r="G62" i="22"/>
  <c r="G61" i="22"/>
  <c r="N63" i="14" s="1"/>
  <c r="G60" i="22"/>
  <c r="N62" i="14" s="1"/>
  <c r="G59" i="22"/>
  <c r="G58" i="22"/>
  <c r="N60" i="14" s="1"/>
  <c r="G57" i="22"/>
  <c r="G56" i="22"/>
  <c r="N58" i="14" s="1"/>
  <c r="G55" i="22"/>
  <c r="N57" i="14" s="1"/>
  <c r="G54" i="22"/>
  <c r="G53" i="22"/>
  <c r="G52" i="22"/>
  <c r="N54" i="14" s="1"/>
  <c r="G51" i="22"/>
  <c r="N53" i="14" s="1"/>
  <c r="G50" i="22"/>
  <c r="N52" i="14" s="1"/>
  <c r="G49" i="22"/>
  <c r="N51" i="14" s="1"/>
  <c r="G48" i="22"/>
  <c r="N50" i="14" s="1"/>
  <c r="G47" i="22"/>
  <c r="G46" i="22"/>
  <c r="G45" i="22"/>
  <c r="N47" i="14" s="1"/>
  <c r="G44" i="22"/>
  <c r="N46" i="14" s="1"/>
  <c r="G43" i="22"/>
  <c r="N45" i="14" s="1"/>
  <c r="G42" i="22"/>
  <c r="N44" i="14" s="1"/>
  <c r="G41" i="22"/>
  <c r="G40" i="22"/>
  <c r="N42" i="14" s="1"/>
  <c r="G39" i="22"/>
  <c r="G38" i="22"/>
  <c r="G37" i="22"/>
  <c r="N39" i="14" s="1"/>
  <c r="G36" i="22"/>
  <c r="N38" i="14" s="1"/>
  <c r="G35" i="22"/>
  <c r="N37" i="14" s="1"/>
  <c r="G34" i="22"/>
  <c r="N36" i="14" s="1"/>
  <c r="G33" i="22"/>
  <c r="N35" i="14" s="1"/>
  <c r="G32" i="22"/>
  <c r="N34" i="14" s="1"/>
  <c r="G31" i="22"/>
  <c r="N33" i="14" s="1"/>
  <c r="G30" i="22"/>
  <c r="G29" i="22"/>
  <c r="N31" i="14" s="1"/>
  <c r="G28" i="22"/>
  <c r="N30" i="14" s="1"/>
  <c r="G27" i="22"/>
  <c r="N29" i="14" s="1"/>
  <c r="G26" i="22"/>
  <c r="G25" i="22"/>
  <c r="N27" i="14" s="1"/>
  <c r="G24" i="22"/>
  <c r="N26" i="14" s="1"/>
  <c r="G23" i="22"/>
  <c r="N25" i="14" s="1"/>
  <c r="G22" i="22"/>
  <c r="N24" i="14" s="1"/>
  <c r="G20" i="22"/>
  <c r="N22" i="14" s="1"/>
  <c r="G19" i="22"/>
  <c r="N21" i="14" s="1"/>
  <c r="G18" i="22"/>
  <c r="G17" i="22"/>
  <c r="G16" i="22"/>
  <c r="N18" i="14" s="1"/>
  <c r="G15" i="22"/>
  <c r="N17" i="14" s="1"/>
  <c r="G14" i="22"/>
  <c r="N16" i="14" s="1"/>
  <c r="G13" i="22"/>
  <c r="N15" i="14" s="1"/>
  <c r="N12" i="14"/>
  <c r="G7" i="22"/>
  <c r="N9" i="14" s="1"/>
  <c r="G351" i="21"/>
  <c r="N96" i="14" l="1"/>
  <c r="N117" i="14"/>
  <c r="N43" i="14"/>
  <c r="N55" i="14"/>
  <c r="N88" i="14"/>
  <c r="N151" i="14"/>
  <c r="N195" i="14"/>
  <c r="N219" i="14"/>
  <c r="N19" i="14"/>
  <c r="N28" i="14"/>
  <c r="N40" i="14"/>
  <c r="N48" i="14"/>
  <c r="N56" i="14"/>
  <c r="N64" i="14"/>
  <c r="N72" i="14"/>
  <c r="N85" i="14"/>
  <c r="N97" i="14"/>
  <c r="N101" i="14"/>
  <c r="N148" i="14"/>
  <c r="N212" i="14"/>
  <c r="N220" i="14"/>
  <c r="N342" i="14"/>
  <c r="N20" i="14"/>
  <c r="N41" i="14"/>
  <c r="N61" i="14"/>
  <c r="N98" i="14"/>
  <c r="N145" i="14"/>
  <c r="N169" i="14"/>
  <c r="N185" i="14"/>
  <c r="N189" i="14"/>
  <c r="N343" i="14"/>
  <c r="N10" i="14"/>
  <c r="N66" i="14"/>
  <c r="N79" i="14"/>
  <c r="N99" i="14"/>
  <c r="N105" i="14"/>
  <c r="N110" i="14"/>
  <c r="N114" i="14"/>
  <c r="N118" i="14"/>
  <c r="N126" i="14"/>
  <c r="N130" i="14"/>
  <c r="N134" i="14"/>
  <c r="N138" i="14"/>
  <c r="N142" i="14"/>
  <c r="N146" i="14"/>
  <c r="N150" i="14"/>
  <c r="N158" i="14"/>
  <c r="N162" i="14"/>
  <c r="N170" i="14"/>
  <c r="N174" i="14"/>
  <c r="N186" i="14"/>
  <c r="N190" i="14"/>
  <c r="N194" i="14"/>
  <c r="N202" i="14"/>
  <c r="N206" i="14"/>
  <c r="N210" i="14"/>
  <c r="N214" i="14"/>
  <c r="N218" i="14"/>
  <c r="N222" i="14"/>
  <c r="N226" i="14"/>
  <c r="N230" i="14"/>
  <c r="N234" i="14"/>
  <c r="N238" i="14"/>
  <c r="N242" i="14"/>
  <c r="N246" i="14"/>
  <c r="N250" i="14"/>
  <c r="N254" i="14"/>
  <c r="N258" i="14"/>
  <c r="N262" i="14"/>
  <c r="N266" i="14"/>
  <c r="N270" i="14"/>
  <c r="N274" i="14"/>
  <c r="N278" i="14"/>
  <c r="N283" i="14"/>
  <c r="N287" i="14"/>
  <c r="N292" i="14"/>
  <c r="N296" i="14"/>
  <c r="N300" i="14"/>
  <c r="N304" i="14"/>
  <c r="N308" i="14"/>
  <c r="N312" i="14"/>
  <c r="N316" i="14"/>
  <c r="N320" i="14"/>
  <c r="N324" i="14"/>
  <c r="N328" i="14"/>
  <c r="N332" i="14"/>
  <c r="N336" i="14"/>
  <c r="N340" i="14"/>
  <c r="N344" i="14"/>
  <c r="N348" i="14"/>
  <c r="N352" i="14"/>
  <c r="N59" i="14"/>
  <c r="N67" i="14"/>
  <c r="N80" i="14"/>
  <c r="N100" i="14"/>
  <c r="N106" i="14"/>
  <c r="N123" i="14"/>
  <c r="N131" i="14"/>
  <c r="N135" i="14"/>
  <c r="N143" i="14"/>
  <c r="N147" i="14"/>
  <c r="N159" i="14"/>
  <c r="N163" i="14"/>
  <c r="N171" i="14"/>
  <c r="N175" i="14"/>
  <c r="N179" i="14"/>
  <c r="N183" i="14"/>
  <c r="N191" i="14"/>
  <c r="N215" i="14"/>
  <c r="N223" i="14"/>
  <c r="N227" i="14"/>
  <c r="N231" i="14"/>
  <c r="N291" i="14"/>
  <c r="N235" i="14"/>
  <c r="N239" i="14"/>
  <c r="N243" i="14"/>
  <c r="N247" i="14"/>
  <c r="N251" i="14"/>
  <c r="N255" i="14"/>
  <c r="N259" i="14"/>
  <c r="N263" i="14"/>
  <c r="N267" i="14"/>
  <c r="N271" i="14"/>
  <c r="N275" i="14"/>
  <c r="N279" i="14"/>
  <c r="N284" i="14"/>
  <c r="N288" i="14"/>
  <c r="N293" i="14"/>
  <c r="N297" i="14"/>
  <c r="N301" i="14"/>
  <c r="N305" i="14"/>
  <c r="N309" i="14"/>
  <c r="N313" i="14"/>
  <c r="N317" i="14"/>
  <c r="N321" i="14"/>
  <c r="N325" i="14"/>
  <c r="N329" i="14"/>
  <c r="N333" i="14"/>
  <c r="N337" i="14"/>
  <c r="N341" i="14"/>
  <c r="N345" i="14"/>
  <c r="N349" i="14"/>
  <c r="N353" i="14"/>
  <c r="N32" i="14"/>
  <c r="N68" i="14"/>
  <c r="N81" i="14"/>
  <c r="N108" i="14"/>
  <c r="N120" i="14"/>
  <c r="N124" i="14"/>
  <c r="N144" i="14"/>
  <c r="N152" i="14"/>
  <c r="N156" i="14"/>
  <c r="N164" i="14"/>
  <c r="N168" i="14"/>
  <c r="N172" i="14"/>
  <c r="N176" i="14"/>
  <c r="N184" i="14"/>
  <c r="N188" i="14"/>
  <c r="N192" i="14"/>
  <c r="N200" i="14"/>
  <c r="N224" i="14"/>
  <c r="N228" i="14"/>
  <c r="N232" i="14"/>
  <c r="N236" i="14"/>
  <c r="N240" i="14"/>
  <c r="N244" i="14"/>
  <c r="N248" i="14"/>
  <c r="N252" i="14"/>
  <c r="N256" i="14"/>
  <c r="N260" i="14"/>
  <c r="N264" i="14"/>
  <c r="N268" i="14"/>
  <c r="N272" i="14"/>
  <c r="N276" i="14"/>
  <c r="N280" i="14"/>
  <c r="N285" i="14"/>
  <c r="N289" i="14"/>
  <c r="N294" i="14"/>
  <c r="N298" i="14"/>
  <c r="N302" i="14"/>
  <c r="N306" i="14"/>
  <c r="N310" i="14"/>
  <c r="N314" i="14"/>
  <c r="N318" i="14"/>
  <c r="N322" i="14"/>
  <c r="N326" i="14"/>
  <c r="N330" i="14"/>
  <c r="N334" i="14"/>
  <c r="N338" i="14"/>
  <c r="N346" i="14"/>
  <c r="N350" i="14"/>
  <c r="N49" i="14"/>
  <c r="N11" i="14"/>
  <c r="N69" i="14"/>
  <c r="N113" i="14"/>
  <c r="N121" i="14"/>
  <c r="N129" i="14"/>
  <c r="N133" i="14"/>
  <c r="N137" i="14"/>
  <c r="N153" i="14"/>
  <c r="N161" i="14"/>
  <c r="N173" i="14"/>
  <c r="N181" i="14"/>
  <c r="N193" i="14"/>
  <c r="N201" i="14"/>
  <c r="N217" i="14"/>
  <c r="N221" i="14"/>
  <c r="N225" i="14"/>
  <c r="N229" i="14"/>
  <c r="N233" i="14"/>
  <c r="N237" i="14"/>
  <c r="N241" i="14"/>
  <c r="N245" i="14"/>
  <c r="N249" i="14"/>
  <c r="N253" i="14"/>
  <c r="N257" i="14"/>
  <c r="N261" i="14"/>
  <c r="N265" i="14"/>
  <c r="N269" i="14"/>
  <c r="N273" i="14"/>
  <c r="N277" i="14"/>
  <c r="N77" i="14"/>
  <c r="N281" i="14"/>
  <c r="N286" i="14"/>
  <c r="N290" i="14"/>
  <c r="N295" i="14"/>
  <c r="N299" i="14"/>
  <c r="N303" i="14"/>
  <c r="N307" i="14"/>
  <c r="N311" i="14"/>
  <c r="N315" i="14"/>
  <c r="N319" i="14"/>
  <c r="N323" i="14"/>
  <c r="N327" i="14"/>
  <c r="N331" i="14"/>
  <c r="N335" i="14"/>
  <c r="N339" i="14"/>
  <c r="N347" i="14"/>
  <c r="N351" i="14"/>
  <c r="N13" i="14"/>
  <c r="N14" i="14"/>
  <c r="F55" i="14" l="1"/>
  <c r="G350" i="21" l="1"/>
  <c r="G349" i="21"/>
  <c r="G348" i="21"/>
  <c r="G347" i="21"/>
  <c r="G346" i="21"/>
  <c r="G345" i="21"/>
  <c r="G344" i="21"/>
  <c r="G343" i="21"/>
  <c r="G342" i="21"/>
  <c r="G341" i="21"/>
  <c r="G340" i="21"/>
  <c r="G339" i="21"/>
  <c r="G338" i="21"/>
  <c r="G337" i="21"/>
  <c r="G336" i="21"/>
  <c r="G335" i="21"/>
  <c r="G334" i="21"/>
  <c r="G333" i="21"/>
  <c r="G332" i="21"/>
  <c r="G331" i="21"/>
  <c r="G330" i="21"/>
  <c r="G329" i="21"/>
  <c r="G328" i="21"/>
  <c r="G327" i="21"/>
  <c r="G326" i="21"/>
  <c r="G325" i="21"/>
  <c r="G324" i="21"/>
  <c r="G323" i="21"/>
  <c r="G322" i="21"/>
  <c r="G321" i="21"/>
  <c r="G320" i="21"/>
  <c r="G319" i="21"/>
  <c r="G318" i="21"/>
  <c r="G317" i="21"/>
  <c r="G316" i="21"/>
  <c r="G315" i="21"/>
  <c r="G314" i="21"/>
  <c r="G313" i="21"/>
  <c r="G312" i="21"/>
  <c r="G311" i="21"/>
  <c r="G310" i="21"/>
  <c r="G309" i="21"/>
  <c r="G308" i="21"/>
  <c r="G307" i="21"/>
  <c r="G306" i="21"/>
  <c r="G305" i="21"/>
  <c r="G304" i="21"/>
  <c r="G303" i="21"/>
  <c r="G302" i="21"/>
  <c r="G301" i="21"/>
  <c r="G300" i="21"/>
  <c r="G299" i="21"/>
  <c r="G298" i="21"/>
  <c r="G297" i="21"/>
  <c r="G296" i="21"/>
  <c r="G295" i="21"/>
  <c r="G294" i="21"/>
  <c r="G293" i="21"/>
  <c r="G292" i="21"/>
  <c r="G291" i="21"/>
  <c r="G288" i="21"/>
  <c r="G287" i="21"/>
  <c r="G286" i="21"/>
  <c r="G285" i="21"/>
  <c r="G284" i="21"/>
  <c r="G283" i="21"/>
  <c r="G282" i="21"/>
  <c r="G281" i="21"/>
  <c r="G279" i="21"/>
  <c r="G278" i="21"/>
  <c r="G277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G263" i="21"/>
  <c r="G262" i="21"/>
  <c r="G261" i="21"/>
  <c r="G260" i="21"/>
  <c r="G259" i="21"/>
  <c r="G258" i="21"/>
  <c r="G257" i="21"/>
  <c r="G256" i="21"/>
  <c r="G255" i="21"/>
  <c r="G254" i="21"/>
  <c r="G253" i="21"/>
  <c r="G252" i="21"/>
  <c r="G251" i="21"/>
  <c r="G250" i="21"/>
  <c r="G249" i="21"/>
  <c r="G248" i="21"/>
  <c r="G247" i="21"/>
  <c r="G246" i="21"/>
  <c r="G245" i="21"/>
  <c r="G244" i="21"/>
  <c r="G243" i="21"/>
  <c r="G242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26" i="21"/>
  <c r="G225" i="21"/>
  <c r="G224" i="21"/>
  <c r="G223" i="21"/>
  <c r="G222" i="21"/>
  <c r="G221" i="21"/>
  <c r="G220" i="21"/>
  <c r="G219" i="21"/>
  <c r="G218" i="21"/>
  <c r="G217" i="21"/>
  <c r="G216" i="21"/>
  <c r="G215" i="21"/>
  <c r="G214" i="21"/>
  <c r="G213" i="21"/>
  <c r="G212" i="21"/>
  <c r="G211" i="21"/>
  <c r="G210" i="21"/>
  <c r="G209" i="21"/>
  <c r="G208" i="21"/>
  <c r="G207" i="21"/>
  <c r="G206" i="21"/>
  <c r="G205" i="21"/>
  <c r="M207" i="14" s="1"/>
  <c r="G204" i="21"/>
  <c r="G203" i="21"/>
  <c r="M205" i="14" s="1"/>
  <c r="G202" i="21"/>
  <c r="G201" i="21"/>
  <c r="G200" i="21"/>
  <c r="G199" i="21"/>
  <c r="G198" i="21"/>
  <c r="G197" i="21"/>
  <c r="G196" i="21"/>
  <c r="M198" i="14" s="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M180" i="14" s="1"/>
  <c r="G177" i="21"/>
  <c r="G176" i="21"/>
  <c r="M178" i="14" s="1"/>
  <c r="G175" i="21"/>
  <c r="G174" i="21"/>
  <c r="G173" i="21"/>
  <c r="G172" i="21"/>
  <c r="G171" i="21"/>
  <c r="G170" i="21"/>
  <c r="G169" i="21"/>
  <c r="G168" i="21"/>
  <c r="G167" i="21"/>
  <c r="G166" i="21"/>
  <c r="G165" i="21"/>
  <c r="M167" i="14" s="1"/>
  <c r="G164" i="21"/>
  <c r="G163" i="21"/>
  <c r="M165" i="14" s="1"/>
  <c r="G162" i="21"/>
  <c r="G161" i="21"/>
  <c r="G160" i="21"/>
  <c r="G159" i="21"/>
  <c r="G158" i="21"/>
  <c r="G157" i="21"/>
  <c r="G156" i="21"/>
  <c r="G155" i="21"/>
  <c r="G154" i="21"/>
  <c r="G153" i="21"/>
  <c r="M155" i="14" s="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M139" i="14" s="1"/>
  <c r="G136" i="21"/>
  <c r="G135" i="21"/>
  <c r="G134" i="21"/>
  <c r="G133" i="21"/>
  <c r="G132" i="21"/>
  <c r="G131" i="21"/>
  <c r="G130" i="21"/>
  <c r="G129" i="21"/>
  <c r="G128" i="21"/>
  <c r="G127" i="21"/>
  <c r="G126" i="21"/>
  <c r="G125" i="21"/>
  <c r="M127" i="14" s="1"/>
  <c r="G124" i="21"/>
  <c r="G123" i="21"/>
  <c r="G122" i="21"/>
  <c r="G121" i="21"/>
  <c r="G120" i="21"/>
  <c r="G119" i="21"/>
  <c r="G118" i="21"/>
  <c r="G117" i="21"/>
  <c r="G116" i="21"/>
  <c r="G115" i="21"/>
  <c r="G114" i="21"/>
  <c r="G113" i="21"/>
  <c r="M115" i="14" s="1"/>
  <c r="G112" i="21"/>
  <c r="G111" i="21"/>
  <c r="G110" i="21"/>
  <c r="G109" i="21"/>
  <c r="M111" i="14" s="1"/>
  <c r="G108" i="21"/>
  <c r="G107" i="21"/>
  <c r="G106" i="21"/>
  <c r="G99" i="21"/>
  <c r="G98" i="21"/>
  <c r="G97" i="21"/>
  <c r="G96" i="21"/>
  <c r="G95" i="21"/>
  <c r="G94" i="21"/>
  <c r="G93" i="21"/>
  <c r="M95" i="14" s="1"/>
  <c r="G92" i="21"/>
  <c r="G91" i="21"/>
  <c r="G90" i="21"/>
  <c r="G89" i="21"/>
  <c r="G88" i="21"/>
  <c r="G87" i="21"/>
  <c r="G86" i="21"/>
  <c r="G85" i="21"/>
  <c r="G84" i="21"/>
  <c r="G83" i="21"/>
  <c r="G82" i="21"/>
  <c r="G81" i="21"/>
  <c r="M83" i="14" s="1"/>
  <c r="G80" i="21"/>
  <c r="M82" i="14" s="1"/>
  <c r="G79" i="21"/>
  <c r="G78" i="21"/>
  <c r="G77" i="21"/>
  <c r="G76" i="21"/>
  <c r="M78" i="14" s="1"/>
  <c r="G74" i="21"/>
  <c r="G73" i="21"/>
  <c r="M75" i="14" s="1"/>
  <c r="G72" i="21"/>
  <c r="M74" i="14" s="1"/>
  <c r="G71" i="21"/>
  <c r="G70" i="21"/>
  <c r="M72" i="14" s="1"/>
  <c r="G69" i="21"/>
  <c r="M71" i="14" s="1"/>
  <c r="G68" i="21"/>
  <c r="M70" i="14" s="1"/>
  <c r="G67" i="21"/>
  <c r="G66" i="21"/>
  <c r="G65" i="21"/>
  <c r="G64" i="21"/>
  <c r="G63" i="21"/>
  <c r="G62" i="21"/>
  <c r="G61" i="21"/>
  <c r="G60" i="21"/>
  <c r="M62" i="14" s="1"/>
  <c r="G59" i="21"/>
  <c r="G58" i="21"/>
  <c r="G57" i="21"/>
  <c r="M59" i="14" s="1"/>
  <c r="G56" i="21"/>
  <c r="M58" i="14" s="1"/>
  <c r="G55" i="21"/>
  <c r="M57" i="14" s="1"/>
  <c r="G54" i="21"/>
  <c r="G53" i="21"/>
  <c r="G52" i="21"/>
  <c r="M54" i="14" s="1"/>
  <c r="G51" i="21"/>
  <c r="M53" i="14" s="1"/>
  <c r="G50" i="21"/>
  <c r="G49" i="21"/>
  <c r="M51" i="14" s="1"/>
  <c r="G48" i="21"/>
  <c r="M50" i="14" s="1"/>
  <c r="G47" i="21"/>
  <c r="G46" i="21"/>
  <c r="M48" i="14" s="1"/>
  <c r="G45" i="21"/>
  <c r="M47" i="14" s="1"/>
  <c r="G44" i="21"/>
  <c r="M46" i="14" s="1"/>
  <c r="G43" i="21"/>
  <c r="G42" i="21"/>
  <c r="M44" i="14" s="1"/>
  <c r="G41" i="21"/>
  <c r="G40" i="21"/>
  <c r="M42" i="14" s="1"/>
  <c r="G39" i="21"/>
  <c r="G38" i="21"/>
  <c r="M40" i="14" s="1"/>
  <c r="G37" i="21"/>
  <c r="M39" i="14" s="1"/>
  <c r="G36" i="21"/>
  <c r="M38" i="14" s="1"/>
  <c r="G35" i="21"/>
  <c r="G34" i="21"/>
  <c r="M36" i="14" s="1"/>
  <c r="G33" i="21"/>
  <c r="M35" i="14" s="1"/>
  <c r="G32" i="21"/>
  <c r="M34" i="14" s="1"/>
  <c r="G31" i="21"/>
  <c r="M33" i="14" s="1"/>
  <c r="G30" i="21"/>
  <c r="G29" i="21"/>
  <c r="M31" i="14" s="1"/>
  <c r="G28" i="21"/>
  <c r="M30" i="14" s="1"/>
  <c r="G27" i="21"/>
  <c r="G26" i="21"/>
  <c r="G25" i="21"/>
  <c r="M27" i="14" s="1"/>
  <c r="G24" i="21"/>
  <c r="M26" i="14" s="1"/>
  <c r="G23" i="21"/>
  <c r="M25" i="14" s="1"/>
  <c r="G22" i="21"/>
  <c r="G20" i="21"/>
  <c r="M22" i="14" s="1"/>
  <c r="G19" i="21"/>
  <c r="M21" i="14" s="1"/>
  <c r="G18" i="21"/>
  <c r="G17" i="21"/>
  <c r="G16" i="21"/>
  <c r="M18" i="14" s="1"/>
  <c r="M17" i="14"/>
  <c r="M16" i="14"/>
  <c r="M15" i="14"/>
  <c r="G7" i="21"/>
  <c r="M9" i="14" s="1"/>
  <c r="M87" i="14" l="1"/>
  <c r="M91" i="14"/>
  <c r="M94" i="14"/>
  <c r="M93" i="14"/>
  <c r="M88" i="14"/>
  <c r="M92" i="14"/>
  <c r="M187" i="14"/>
  <c r="M24" i="14"/>
  <c r="M52" i="14"/>
  <c r="M56" i="14"/>
  <c r="M64" i="14"/>
  <c r="M76" i="14"/>
  <c r="M89" i="14"/>
  <c r="M116" i="14"/>
  <c r="M37" i="14"/>
  <c r="M110" i="14"/>
  <c r="M114" i="14"/>
  <c r="M118" i="14"/>
  <c r="M126" i="14"/>
  <c r="M138" i="14"/>
  <c r="M146" i="14"/>
  <c r="M158" i="14"/>
  <c r="M194" i="14"/>
  <c r="M202" i="14"/>
  <c r="M206" i="14"/>
  <c r="M210" i="14"/>
  <c r="M218" i="14"/>
  <c r="M222" i="14"/>
  <c r="M100" i="14"/>
  <c r="M131" i="14"/>
  <c r="M135" i="14"/>
  <c r="M147" i="14"/>
  <c r="M163" i="14"/>
  <c r="M175" i="14"/>
  <c r="M183" i="14"/>
  <c r="M199" i="14"/>
  <c r="M203" i="14"/>
  <c r="M108" i="14"/>
  <c r="M124" i="14"/>
  <c r="M152" i="14"/>
  <c r="M188" i="14"/>
  <c r="M200" i="14"/>
  <c r="M319" i="14"/>
  <c r="M61" i="14"/>
  <c r="M69" i="14"/>
  <c r="M153" i="14"/>
  <c r="M90" i="14"/>
  <c r="M10" i="14"/>
  <c r="M43" i="14"/>
  <c r="M55" i="14"/>
  <c r="M63" i="14"/>
  <c r="M84" i="14"/>
  <c r="M96" i="14"/>
  <c r="M143" i="14"/>
  <c r="M19" i="14"/>
  <c r="M28" i="14"/>
  <c r="M97" i="14"/>
  <c r="M164" i="14"/>
  <c r="M176" i="14"/>
  <c r="M20" i="14"/>
  <c r="M29" i="14"/>
  <c r="M41" i="14"/>
  <c r="M45" i="14"/>
  <c r="M73" i="14"/>
  <c r="M86" i="14"/>
  <c r="M121" i="14"/>
  <c r="M149" i="14"/>
  <c r="M185" i="14"/>
  <c r="M193" i="14"/>
  <c r="M213" i="14"/>
  <c r="M66" i="14"/>
  <c r="M79" i="14"/>
  <c r="M99" i="14"/>
  <c r="M105" i="14"/>
  <c r="M122" i="14"/>
  <c r="M130" i="14"/>
  <c r="M134" i="14"/>
  <c r="M142" i="14"/>
  <c r="M150" i="14"/>
  <c r="M154" i="14"/>
  <c r="M162" i="14"/>
  <c r="M166" i="14"/>
  <c r="M170" i="14"/>
  <c r="M174" i="14"/>
  <c r="M182" i="14"/>
  <c r="M186" i="14"/>
  <c r="M190" i="14"/>
  <c r="M214" i="14"/>
  <c r="M226" i="14"/>
  <c r="M230" i="14"/>
  <c r="M234" i="14"/>
  <c r="M238" i="14"/>
  <c r="M242" i="14"/>
  <c r="M246" i="14"/>
  <c r="M250" i="14"/>
  <c r="M254" i="14"/>
  <c r="M258" i="14"/>
  <c r="M262" i="14"/>
  <c r="M266" i="14"/>
  <c r="M270" i="14"/>
  <c r="M274" i="14"/>
  <c r="M278" i="14"/>
  <c r="M283" i="14"/>
  <c r="M287" i="14"/>
  <c r="M293" i="14"/>
  <c r="M297" i="14"/>
  <c r="M301" i="14"/>
  <c r="M305" i="14"/>
  <c r="M309" i="14"/>
  <c r="M313" i="14"/>
  <c r="M317" i="14"/>
  <c r="M321" i="14"/>
  <c r="M325" i="14"/>
  <c r="M329" i="14"/>
  <c r="M333" i="14"/>
  <c r="M337" i="14"/>
  <c r="M341" i="14"/>
  <c r="M345" i="14"/>
  <c r="M349" i="14"/>
  <c r="M67" i="14"/>
  <c r="M80" i="14"/>
  <c r="M106" i="14"/>
  <c r="M119" i="14"/>
  <c r="M123" i="14"/>
  <c r="M151" i="14"/>
  <c r="M159" i="14"/>
  <c r="M171" i="14"/>
  <c r="M179" i="14"/>
  <c r="M191" i="14"/>
  <c r="M195" i="14"/>
  <c r="M211" i="14"/>
  <c r="M215" i="14"/>
  <c r="M219" i="14"/>
  <c r="M223" i="14"/>
  <c r="M227" i="14"/>
  <c r="M231" i="14"/>
  <c r="M235" i="14"/>
  <c r="M239" i="14"/>
  <c r="M291" i="14"/>
  <c r="M243" i="14"/>
  <c r="M247" i="14"/>
  <c r="M251" i="14"/>
  <c r="M255" i="14"/>
  <c r="M259" i="14"/>
  <c r="M263" i="14"/>
  <c r="M267" i="14"/>
  <c r="M271" i="14"/>
  <c r="M275" i="14"/>
  <c r="M279" i="14"/>
  <c r="M284" i="14"/>
  <c r="M288" i="14"/>
  <c r="M294" i="14"/>
  <c r="M298" i="14"/>
  <c r="M302" i="14"/>
  <c r="M306" i="14"/>
  <c r="M310" i="14"/>
  <c r="M314" i="14"/>
  <c r="M318" i="14"/>
  <c r="M322" i="14"/>
  <c r="M326" i="14"/>
  <c r="M330" i="14"/>
  <c r="M334" i="14"/>
  <c r="M338" i="14"/>
  <c r="M342" i="14"/>
  <c r="M353" i="14"/>
  <c r="M346" i="14"/>
  <c r="M350" i="14"/>
  <c r="M32" i="14"/>
  <c r="M60" i="14"/>
  <c r="M68" i="14"/>
  <c r="M81" i="14"/>
  <c r="M85" i="14"/>
  <c r="M101" i="14"/>
  <c r="M112" i="14"/>
  <c r="M120" i="14"/>
  <c r="M128" i="14"/>
  <c r="M132" i="14"/>
  <c r="M136" i="14"/>
  <c r="M140" i="14"/>
  <c r="M144" i="14"/>
  <c r="M148" i="14"/>
  <c r="M156" i="14"/>
  <c r="M160" i="14"/>
  <c r="M168" i="14"/>
  <c r="M172" i="14"/>
  <c r="M184" i="14"/>
  <c r="M192" i="14"/>
  <c r="M196" i="14"/>
  <c r="M204" i="14"/>
  <c r="M208" i="14"/>
  <c r="M212" i="14"/>
  <c r="M216" i="14"/>
  <c r="M220" i="14"/>
  <c r="M224" i="14"/>
  <c r="M228" i="14"/>
  <c r="M232" i="14"/>
  <c r="M236" i="14"/>
  <c r="M240" i="14"/>
  <c r="M244" i="14"/>
  <c r="M248" i="14"/>
  <c r="M252" i="14"/>
  <c r="M256" i="14"/>
  <c r="M260" i="14"/>
  <c r="M264" i="14"/>
  <c r="M268" i="14"/>
  <c r="M272" i="14"/>
  <c r="M276" i="14"/>
  <c r="M280" i="14"/>
  <c r="M285" i="14"/>
  <c r="M289" i="14"/>
  <c r="M295" i="14"/>
  <c r="M299" i="14"/>
  <c r="M303" i="14"/>
  <c r="M307" i="14"/>
  <c r="M311" i="14"/>
  <c r="M315" i="14"/>
  <c r="M323" i="14"/>
  <c r="M327" i="14"/>
  <c r="M331" i="14"/>
  <c r="M335" i="14"/>
  <c r="M339" i="14"/>
  <c r="M343" i="14"/>
  <c r="M347" i="14"/>
  <c r="M351" i="14"/>
  <c r="M49" i="14"/>
  <c r="M11" i="14"/>
  <c r="M65" i="14"/>
  <c r="M98" i="14"/>
  <c r="M109" i="14"/>
  <c r="M113" i="14"/>
  <c r="M117" i="14"/>
  <c r="M125" i="14"/>
  <c r="M129" i="14"/>
  <c r="M133" i="14"/>
  <c r="M137" i="14"/>
  <c r="M141" i="14"/>
  <c r="M145" i="14"/>
  <c r="M157" i="14"/>
  <c r="M161" i="14"/>
  <c r="M169" i="14"/>
  <c r="M173" i="14"/>
  <c r="M177" i="14"/>
  <c r="M181" i="14"/>
  <c r="M189" i="14"/>
  <c r="M197" i="14"/>
  <c r="M201" i="14"/>
  <c r="M209" i="14"/>
  <c r="M217" i="14"/>
  <c r="M221" i="14"/>
  <c r="M225" i="14"/>
  <c r="M229" i="14"/>
  <c r="M233" i="14"/>
  <c r="M237" i="14"/>
  <c r="M241" i="14"/>
  <c r="M292" i="14"/>
  <c r="M245" i="14"/>
  <c r="M249" i="14"/>
  <c r="M253" i="14"/>
  <c r="M257" i="14"/>
  <c r="M261" i="14"/>
  <c r="M265" i="14"/>
  <c r="M269" i="14"/>
  <c r="M273" i="14"/>
  <c r="M277" i="14"/>
  <c r="M77" i="14"/>
  <c r="M281" i="14"/>
  <c r="M286" i="14"/>
  <c r="M290" i="14"/>
  <c r="M296" i="14"/>
  <c r="M300" i="14"/>
  <c r="M304" i="14"/>
  <c r="M308" i="14"/>
  <c r="M312" i="14"/>
  <c r="M316" i="14"/>
  <c r="M320" i="14"/>
  <c r="M324" i="14"/>
  <c r="M328" i="14"/>
  <c r="M332" i="14"/>
  <c r="M336" i="14"/>
  <c r="M340" i="14"/>
  <c r="M344" i="14"/>
  <c r="M348" i="14"/>
  <c r="M352" i="14"/>
  <c r="M14" i="14"/>
  <c r="M13" i="14"/>
  <c r="M12" i="14"/>
  <c r="F43" i="14"/>
  <c r="G350" i="20" l="1"/>
  <c r="G349" i="20"/>
  <c r="G348" i="20"/>
  <c r="G347" i="20"/>
  <c r="G346" i="20"/>
  <c r="G345" i="20"/>
  <c r="G344" i="20"/>
  <c r="G343" i="20"/>
  <c r="G342" i="20"/>
  <c r="G341" i="20"/>
  <c r="G340" i="20"/>
  <c r="G339" i="20"/>
  <c r="G338" i="20"/>
  <c r="G337" i="20"/>
  <c r="G336" i="20"/>
  <c r="G335" i="20"/>
  <c r="G334" i="20"/>
  <c r="G333" i="20"/>
  <c r="G332" i="20"/>
  <c r="G331" i="20"/>
  <c r="G330" i="20"/>
  <c r="G329" i="20"/>
  <c r="G328" i="20"/>
  <c r="G327" i="20"/>
  <c r="G326" i="20"/>
  <c r="G325" i="20"/>
  <c r="G324" i="20"/>
  <c r="G323" i="20"/>
  <c r="G322" i="20"/>
  <c r="G321" i="20"/>
  <c r="G320" i="20"/>
  <c r="G319" i="20"/>
  <c r="G318" i="20"/>
  <c r="G317" i="20"/>
  <c r="G316" i="20"/>
  <c r="G315" i="20"/>
  <c r="G314" i="20"/>
  <c r="G313" i="20"/>
  <c r="G312" i="20"/>
  <c r="G311" i="20"/>
  <c r="G310" i="20"/>
  <c r="G309" i="20"/>
  <c r="G308" i="20"/>
  <c r="G307" i="20"/>
  <c r="G306" i="20"/>
  <c r="G305" i="20"/>
  <c r="G304" i="20"/>
  <c r="G303" i="20"/>
  <c r="G302" i="20"/>
  <c r="G301" i="20"/>
  <c r="G300" i="20"/>
  <c r="G299" i="20"/>
  <c r="G298" i="20"/>
  <c r="G297" i="20"/>
  <c r="G296" i="20"/>
  <c r="G295" i="20"/>
  <c r="G294" i="20"/>
  <c r="G293" i="20"/>
  <c r="G292" i="20"/>
  <c r="G291" i="20"/>
  <c r="G290" i="20"/>
  <c r="G288" i="20"/>
  <c r="G287" i="20"/>
  <c r="G286" i="20"/>
  <c r="G285" i="20"/>
  <c r="G284" i="20"/>
  <c r="G283" i="20"/>
  <c r="G282" i="20"/>
  <c r="G281" i="20"/>
  <c r="G279" i="20"/>
  <c r="G278" i="20"/>
  <c r="G277" i="20"/>
  <c r="G276" i="20"/>
  <c r="G275" i="20"/>
  <c r="G274" i="20"/>
  <c r="G273" i="20"/>
  <c r="G272" i="20"/>
  <c r="G271" i="20"/>
  <c r="G270" i="20"/>
  <c r="G269" i="20"/>
  <c r="G268" i="20"/>
  <c r="G267" i="20"/>
  <c r="G266" i="20"/>
  <c r="G265" i="20"/>
  <c r="G264" i="20"/>
  <c r="G263" i="20"/>
  <c r="G262" i="20"/>
  <c r="G261" i="20"/>
  <c r="G260" i="20"/>
  <c r="G259" i="20"/>
  <c r="G258" i="20"/>
  <c r="G257" i="20"/>
  <c r="G256" i="20"/>
  <c r="G255" i="20"/>
  <c r="G254" i="20"/>
  <c r="G253" i="20"/>
  <c r="G252" i="20"/>
  <c r="G251" i="20"/>
  <c r="G250" i="20"/>
  <c r="G249" i="20"/>
  <c r="G248" i="20"/>
  <c r="G247" i="20"/>
  <c r="G246" i="20"/>
  <c r="G245" i="20"/>
  <c r="G244" i="20"/>
  <c r="G243" i="20"/>
  <c r="G242" i="20"/>
  <c r="G241" i="20"/>
  <c r="G240" i="20"/>
  <c r="G239" i="20"/>
  <c r="G238" i="20"/>
  <c r="G237" i="20"/>
  <c r="G236" i="20"/>
  <c r="G235" i="20"/>
  <c r="G234" i="20"/>
  <c r="G233" i="20"/>
  <c r="G232" i="20"/>
  <c r="G231" i="20"/>
  <c r="G230" i="20"/>
  <c r="G229" i="20"/>
  <c r="G228" i="20"/>
  <c r="G227" i="20"/>
  <c r="G226" i="20"/>
  <c r="G225" i="20"/>
  <c r="G224" i="20"/>
  <c r="G223" i="20"/>
  <c r="G222" i="20"/>
  <c r="G221" i="20"/>
  <c r="G220" i="20"/>
  <c r="G219" i="20"/>
  <c r="G218" i="20"/>
  <c r="L220" i="14" s="1"/>
  <c r="G217" i="20"/>
  <c r="L219" i="14" s="1"/>
  <c r="G216" i="20"/>
  <c r="G215" i="20"/>
  <c r="G214" i="20"/>
  <c r="L216" i="14" s="1"/>
  <c r="G213" i="20"/>
  <c r="G212" i="20"/>
  <c r="G211" i="20"/>
  <c r="L213" i="14" s="1"/>
  <c r="G210" i="20"/>
  <c r="L212" i="14" s="1"/>
  <c r="G209" i="20"/>
  <c r="G208" i="20"/>
  <c r="G207" i="20"/>
  <c r="L209" i="14" s="1"/>
  <c r="G206" i="20"/>
  <c r="L208" i="14" s="1"/>
  <c r="G205" i="20"/>
  <c r="L207" i="14" s="1"/>
  <c r="G204" i="20"/>
  <c r="G203" i="20"/>
  <c r="L205" i="14" s="1"/>
  <c r="G202" i="20"/>
  <c r="L204" i="14" s="1"/>
  <c r="G201" i="20"/>
  <c r="L203" i="14" s="1"/>
  <c r="G200" i="20"/>
  <c r="G199" i="20"/>
  <c r="G198" i="20"/>
  <c r="G197" i="20"/>
  <c r="L199" i="14" s="1"/>
  <c r="G196" i="20"/>
  <c r="L198" i="14" s="1"/>
  <c r="G195" i="20"/>
  <c r="L197" i="14" s="1"/>
  <c r="G194" i="20"/>
  <c r="L196" i="14" s="1"/>
  <c r="G193" i="20"/>
  <c r="L195" i="14" s="1"/>
  <c r="G192" i="20"/>
  <c r="G191" i="20"/>
  <c r="G190" i="20"/>
  <c r="G189" i="20"/>
  <c r="G188" i="20"/>
  <c r="G187" i="20"/>
  <c r="L189" i="14" s="1"/>
  <c r="G186" i="20"/>
  <c r="G185" i="20"/>
  <c r="L187" i="14" s="1"/>
  <c r="G184" i="20"/>
  <c r="G183" i="20"/>
  <c r="L185" i="14" s="1"/>
  <c r="G182" i="20"/>
  <c r="G181" i="20"/>
  <c r="G180" i="20"/>
  <c r="G179" i="20"/>
  <c r="G178" i="20"/>
  <c r="L180" i="14" s="1"/>
  <c r="G177" i="20"/>
  <c r="G176" i="20"/>
  <c r="G175" i="20"/>
  <c r="L177" i="14" s="1"/>
  <c r="G174" i="20"/>
  <c r="G173" i="20"/>
  <c r="G172" i="20"/>
  <c r="G171" i="20"/>
  <c r="G170" i="20"/>
  <c r="G169" i="20"/>
  <c r="G168" i="20"/>
  <c r="G167" i="20"/>
  <c r="L169" i="14" s="1"/>
  <c r="G166" i="20"/>
  <c r="G165" i="20"/>
  <c r="L167" i="14" s="1"/>
  <c r="G164" i="20"/>
  <c r="L166" i="14" s="1"/>
  <c r="G163" i="20"/>
  <c r="L165" i="14" s="1"/>
  <c r="G162" i="20"/>
  <c r="G161" i="20"/>
  <c r="G160" i="20"/>
  <c r="G159" i="20"/>
  <c r="G158" i="20"/>
  <c r="L160" i="14" s="1"/>
  <c r="G157" i="20"/>
  <c r="G156" i="20"/>
  <c r="G155" i="20"/>
  <c r="L157" i="14" s="1"/>
  <c r="G154" i="20"/>
  <c r="G153" i="20"/>
  <c r="L155" i="14" s="1"/>
  <c r="G152" i="20"/>
  <c r="L154" i="14" s="1"/>
  <c r="G151" i="20"/>
  <c r="G150" i="20"/>
  <c r="G149" i="20"/>
  <c r="L151" i="14" s="1"/>
  <c r="G148" i="20"/>
  <c r="G147" i="20"/>
  <c r="L149" i="14" s="1"/>
  <c r="G146" i="20"/>
  <c r="G145" i="20"/>
  <c r="G144" i="20"/>
  <c r="G143" i="20"/>
  <c r="L145" i="14" s="1"/>
  <c r="G142" i="20"/>
  <c r="G141" i="20"/>
  <c r="G140" i="20"/>
  <c r="G139" i="20"/>
  <c r="L141" i="14" s="1"/>
  <c r="G138" i="20"/>
  <c r="L140" i="14" s="1"/>
  <c r="G137" i="20"/>
  <c r="L139" i="14" s="1"/>
  <c r="G136" i="20"/>
  <c r="G135" i="20"/>
  <c r="G134" i="20"/>
  <c r="L136" i="14" s="1"/>
  <c r="G133" i="20"/>
  <c r="G132" i="20"/>
  <c r="G131" i="20"/>
  <c r="G130" i="20"/>
  <c r="L132" i="14" s="1"/>
  <c r="G129" i="20"/>
  <c r="G128" i="20"/>
  <c r="G127" i="20"/>
  <c r="G126" i="20"/>
  <c r="L128" i="14" s="1"/>
  <c r="G125" i="20"/>
  <c r="L127" i="14" s="1"/>
  <c r="G124" i="20"/>
  <c r="G123" i="20"/>
  <c r="G122" i="20"/>
  <c r="G121" i="20"/>
  <c r="G120" i="20"/>
  <c r="L122" i="14" s="1"/>
  <c r="G119" i="20"/>
  <c r="G118" i="20"/>
  <c r="G117" i="20"/>
  <c r="L119" i="14" s="1"/>
  <c r="G116" i="20"/>
  <c r="G115" i="20"/>
  <c r="G114" i="20"/>
  <c r="G113" i="20"/>
  <c r="L115" i="14" s="1"/>
  <c r="G112" i="20"/>
  <c r="G111" i="20"/>
  <c r="G110" i="20"/>
  <c r="L112" i="14" s="1"/>
  <c r="G109" i="20"/>
  <c r="L111" i="14" s="1"/>
  <c r="G108" i="20"/>
  <c r="G107" i="20"/>
  <c r="L109" i="14" s="1"/>
  <c r="G106" i="20"/>
  <c r="G99" i="20"/>
  <c r="L101" i="14" s="1"/>
  <c r="G98" i="20"/>
  <c r="G97" i="20"/>
  <c r="G96" i="20"/>
  <c r="L98" i="14" s="1"/>
  <c r="G95" i="20"/>
  <c r="L97" i="14" s="1"/>
  <c r="G94" i="20"/>
  <c r="L96" i="14" s="1"/>
  <c r="G93" i="20"/>
  <c r="G92" i="20"/>
  <c r="L94" i="14" s="1"/>
  <c r="G91" i="20"/>
  <c r="L93" i="14" s="1"/>
  <c r="G90" i="20"/>
  <c r="L92" i="14" s="1"/>
  <c r="G89" i="20"/>
  <c r="L91" i="14" s="1"/>
  <c r="G88" i="20"/>
  <c r="L90" i="14" s="1"/>
  <c r="G87" i="20"/>
  <c r="G86" i="20"/>
  <c r="L88" i="14" s="1"/>
  <c r="G85" i="20"/>
  <c r="L87" i="14" s="1"/>
  <c r="G84" i="20"/>
  <c r="G83" i="20"/>
  <c r="G82" i="20"/>
  <c r="L84" i="14" s="1"/>
  <c r="G81" i="20"/>
  <c r="G80" i="20"/>
  <c r="G79" i="20"/>
  <c r="G78" i="20"/>
  <c r="G77" i="20"/>
  <c r="G76" i="20"/>
  <c r="L78" i="14" s="1"/>
  <c r="G74" i="20"/>
  <c r="G73" i="20"/>
  <c r="L75" i="14" s="1"/>
  <c r="G72" i="20"/>
  <c r="G71" i="20"/>
  <c r="L73" i="14" s="1"/>
  <c r="G70" i="20"/>
  <c r="L72" i="14" s="1"/>
  <c r="G69" i="20"/>
  <c r="L71" i="14" s="1"/>
  <c r="G68" i="20"/>
  <c r="L70" i="14" s="1"/>
  <c r="G67" i="20"/>
  <c r="G66" i="20"/>
  <c r="G65" i="20"/>
  <c r="G64" i="20"/>
  <c r="G63" i="20"/>
  <c r="G62" i="20"/>
  <c r="L64" i="14" s="1"/>
  <c r="G61" i="20"/>
  <c r="L63" i="14" s="1"/>
  <c r="G60" i="20"/>
  <c r="L62" i="14" s="1"/>
  <c r="G59" i="20"/>
  <c r="G58" i="20"/>
  <c r="L60" i="14" s="1"/>
  <c r="G57" i="20"/>
  <c r="G56" i="20"/>
  <c r="L58" i="14" s="1"/>
  <c r="G55" i="20"/>
  <c r="L57" i="14" s="1"/>
  <c r="G54" i="20"/>
  <c r="L56" i="14" s="1"/>
  <c r="G53" i="20"/>
  <c r="G52" i="20"/>
  <c r="L54" i="14" s="1"/>
  <c r="G51" i="20"/>
  <c r="L53" i="14" s="1"/>
  <c r="G50" i="20"/>
  <c r="L52" i="14" s="1"/>
  <c r="G49" i="20"/>
  <c r="L51" i="14" s="1"/>
  <c r="G48" i="20"/>
  <c r="L50" i="14" s="1"/>
  <c r="G47" i="20"/>
  <c r="G46" i="20"/>
  <c r="L48" i="14" s="1"/>
  <c r="G45" i="20"/>
  <c r="L47" i="14" s="1"/>
  <c r="G44" i="20"/>
  <c r="L46" i="14" s="1"/>
  <c r="G43" i="20"/>
  <c r="L45" i="14" s="1"/>
  <c r="G42" i="20"/>
  <c r="L44" i="14" s="1"/>
  <c r="G41" i="20"/>
  <c r="L43" i="14" s="1"/>
  <c r="G40" i="20"/>
  <c r="G39" i="20"/>
  <c r="L41" i="14" s="1"/>
  <c r="G38" i="20"/>
  <c r="L40" i="14" s="1"/>
  <c r="G37" i="20"/>
  <c r="L39" i="14" s="1"/>
  <c r="G36" i="20"/>
  <c r="G35" i="20"/>
  <c r="L37" i="14" s="1"/>
  <c r="G34" i="20"/>
  <c r="L36" i="14" s="1"/>
  <c r="G33" i="20"/>
  <c r="L35" i="14" s="1"/>
  <c r="G32" i="20"/>
  <c r="L34" i="14" s="1"/>
  <c r="G31" i="20"/>
  <c r="L33" i="14" s="1"/>
  <c r="G30" i="20"/>
  <c r="G29" i="20"/>
  <c r="L31" i="14" s="1"/>
  <c r="G28" i="20"/>
  <c r="L30" i="14" s="1"/>
  <c r="G27" i="20"/>
  <c r="L29" i="14" s="1"/>
  <c r="G26" i="20"/>
  <c r="L28" i="14" s="1"/>
  <c r="G25" i="20"/>
  <c r="L27" i="14" s="1"/>
  <c r="G24" i="20"/>
  <c r="L26" i="14" s="1"/>
  <c r="G23" i="20"/>
  <c r="L25" i="14" s="1"/>
  <c r="G22" i="20"/>
  <c r="G20" i="20"/>
  <c r="L22" i="14" s="1"/>
  <c r="G19" i="20"/>
  <c r="L21" i="14" s="1"/>
  <c r="G18" i="20"/>
  <c r="L20" i="14" s="1"/>
  <c r="G17" i="20"/>
  <c r="L19" i="14" s="1"/>
  <c r="G16" i="20"/>
  <c r="L18" i="14" s="1"/>
  <c r="G15" i="20"/>
  <c r="L17" i="14" s="1"/>
  <c r="G14" i="20"/>
  <c r="L16" i="14" s="1"/>
  <c r="G13" i="20"/>
  <c r="L15" i="14" s="1"/>
  <c r="G12" i="20"/>
  <c r="L14" i="14" s="1"/>
  <c r="G11" i="20"/>
  <c r="L13" i="14" s="1"/>
  <c r="G10" i="20"/>
  <c r="L12" i="14" s="1"/>
  <c r="G8" i="20"/>
  <c r="G7" i="20"/>
  <c r="L9" i="14" s="1"/>
  <c r="L55" i="14" l="1"/>
  <c r="L38" i="14"/>
  <c r="L24" i="14"/>
  <c r="L76" i="14"/>
  <c r="L89" i="14"/>
  <c r="L116" i="14"/>
  <c r="L148" i="14"/>
  <c r="L65" i="14"/>
  <c r="L86" i="14"/>
  <c r="L117" i="14"/>
  <c r="L42" i="14"/>
  <c r="L74" i="14"/>
  <c r="L95" i="14"/>
  <c r="L178" i="14"/>
  <c r="L182" i="14"/>
  <c r="L59" i="14"/>
  <c r="L67" i="14"/>
  <c r="L80" i="14"/>
  <c r="L100" i="14"/>
  <c r="L106" i="14"/>
  <c r="L123" i="14"/>
  <c r="L131" i="14"/>
  <c r="L135" i="14"/>
  <c r="L143" i="14"/>
  <c r="L147" i="14"/>
  <c r="L159" i="14"/>
  <c r="L163" i="14"/>
  <c r="L171" i="14"/>
  <c r="L175" i="14"/>
  <c r="L179" i="14"/>
  <c r="L183" i="14"/>
  <c r="L191" i="14"/>
  <c r="L211" i="14"/>
  <c r="L215" i="14"/>
  <c r="L223" i="14"/>
  <c r="L227" i="14"/>
  <c r="L231" i="14"/>
  <c r="L291" i="14"/>
  <c r="L235" i="14"/>
  <c r="L239" i="14"/>
  <c r="L243" i="14"/>
  <c r="L247" i="14"/>
  <c r="L251" i="14"/>
  <c r="L255" i="14"/>
  <c r="L259" i="14"/>
  <c r="L263" i="14"/>
  <c r="L267" i="14"/>
  <c r="L271" i="14"/>
  <c r="L275" i="14"/>
  <c r="L279" i="14"/>
  <c r="L284" i="14"/>
  <c r="L288" i="14"/>
  <c r="L293" i="14"/>
  <c r="L297" i="14"/>
  <c r="L301" i="14"/>
  <c r="L305" i="14"/>
  <c r="L309" i="14"/>
  <c r="L313" i="14"/>
  <c r="L317" i="14"/>
  <c r="L321" i="14"/>
  <c r="L325" i="14"/>
  <c r="L329" i="14"/>
  <c r="L333" i="14"/>
  <c r="L337" i="14"/>
  <c r="L341" i="14"/>
  <c r="L345" i="14"/>
  <c r="L349" i="14"/>
  <c r="L10" i="14"/>
  <c r="L32" i="14"/>
  <c r="L68" i="14"/>
  <c r="L81" i="14"/>
  <c r="L85" i="14"/>
  <c r="L108" i="14"/>
  <c r="L120" i="14"/>
  <c r="L124" i="14"/>
  <c r="L144" i="14"/>
  <c r="L152" i="14"/>
  <c r="L156" i="14"/>
  <c r="L164" i="14"/>
  <c r="L168" i="14"/>
  <c r="L172" i="14"/>
  <c r="L176" i="14"/>
  <c r="L184" i="14"/>
  <c r="L188" i="14"/>
  <c r="L192" i="14"/>
  <c r="L200" i="14"/>
  <c r="L224" i="14"/>
  <c r="L228" i="14"/>
  <c r="L232" i="14"/>
  <c r="L236" i="14"/>
  <c r="L240" i="14"/>
  <c r="L244" i="14"/>
  <c r="L248" i="14"/>
  <c r="L252" i="14"/>
  <c r="L256" i="14"/>
  <c r="L260" i="14"/>
  <c r="L264" i="14"/>
  <c r="L268" i="14"/>
  <c r="L272" i="14"/>
  <c r="L276" i="14"/>
  <c r="L280" i="14"/>
  <c r="L285" i="14"/>
  <c r="L289" i="14"/>
  <c r="L294" i="14"/>
  <c r="L298" i="14"/>
  <c r="L302" i="14"/>
  <c r="L306" i="14"/>
  <c r="L310" i="14"/>
  <c r="L314" i="14"/>
  <c r="L318" i="14"/>
  <c r="L322" i="14"/>
  <c r="L326" i="14"/>
  <c r="L330" i="14"/>
  <c r="L334" i="14"/>
  <c r="L338" i="14"/>
  <c r="L342" i="14"/>
  <c r="L346" i="14"/>
  <c r="L350" i="14"/>
  <c r="L49" i="14"/>
  <c r="L11" i="14"/>
  <c r="L61" i="14"/>
  <c r="L69" i="14"/>
  <c r="L82" i="14"/>
  <c r="L113" i="14"/>
  <c r="L121" i="14"/>
  <c r="L125" i="14"/>
  <c r="L129" i="14"/>
  <c r="L133" i="14"/>
  <c r="L137" i="14"/>
  <c r="L153" i="14"/>
  <c r="L161" i="14"/>
  <c r="L173" i="14"/>
  <c r="L181" i="14"/>
  <c r="L193" i="14"/>
  <c r="L201" i="14"/>
  <c r="L217" i="14"/>
  <c r="L221" i="14"/>
  <c r="L225" i="14"/>
  <c r="L229" i="14"/>
  <c r="L233" i="14"/>
  <c r="L237" i="14"/>
  <c r="L241" i="14"/>
  <c r="L245" i="14"/>
  <c r="L249" i="14"/>
  <c r="L253" i="14"/>
  <c r="L257" i="14"/>
  <c r="L261" i="14"/>
  <c r="L265" i="14"/>
  <c r="L269" i="14"/>
  <c r="L273" i="14"/>
  <c r="L277" i="14"/>
  <c r="L77" i="14"/>
  <c r="L281" i="14"/>
  <c r="L286" i="14"/>
  <c r="L290" i="14"/>
  <c r="L295" i="14"/>
  <c r="L299" i="14"/>
  <c r="L303" i="14"/>
  <c r="L307" i="14"/>
  <c r="L311" i="14"/>
  <c r="L315" i="14"/>
  <c r="L319" i="14"/>
  <c r="L323" i="14"/>
  <c r="L327" i="14"/>
  <c r="L331" i="14"/>
  <c r="L335" i="14"/>
  <c r="L353" i="14"/>
  <c r="L339" i="14"/>
  <c r="L343" i="14"/>
  <c r="L347" i="14"/>
  <c r="L351" i="14"/>
  <c r="L66" i="14"/>
  <c r="L79" i="14"/>
  <c r="L83" i="14"/>
  <c r="L99" i="14"/>
  <c r="L105" i="14"/>
  <c r="L110" i="14"/>
  <c r="L114" i="14"/>
  <c r="L118" i="14"/>
  <c r="L126" i="14"/>
  <c r="L130" i="14"/>
  <c r="L134" i="14"/>
  <c r="L138" i="14"/>
  <c r="L142" i="14"/>
  <c r="L146" i="14"/>
  <c r="L150" i="14"/>
  <c r="L158" i="14"/>
  <c r="L162" i="14"/>
  <c r="L170" i="14"/>
  <c r="L174" i="14"/>
  <c r="L186" i="14"/>
  <c r="L190" i="14"/>
  <c r="L194" i="14"/>
  <c r="L202" i="14"/>
  <c r="L206" i="14"/>
  <c r="L210" i="14"/>
  <c r="L214" i="14"/>
  <c r="L218" i="14"/>
  <c r="L222" i="14"/>
  <c r="L226" i="14"/>
  <c r="L230" i="14"/>
  <c r="L234" i="14"/>
  <c r="L238" i="14"/>
  <c r="L242" i="14"/>
  <c r="L246" i="14"/>
  <c r="L250" i="14"/>
  <c r="L254" i="14"/>
  <c r="L258" i="14"/>
  <c r="L262" i="14"/>
  <c r="L266" i="14"/>
  <c r="L270" i="14"/>
  <c r="L274" i="14"/>
  <c r="L278" i="14"/>
  <c r="L283" i="14"/>
  <c r="L287" i="14"/>
  <c r="L292" i="14"/>
  <c r="L296" i="14"/>
  <c r="L300" i="14"/>
  <c r="L304" i="14"/>
  <c r="L308" i="14"/>
  <c r="L312" i="14"/>
  <c r="L316" i="14"/>
  <c r="L320" i="14"/>
  <c r="L324" i="14"/>
  <c r="L328" i="14"/>
  <c r="L332" i="14"/>
  <c r="L336" i="14"/>
  <c r="L340" i="14"/>
  <c r="L344" i="14"/>
  <c r="L348" i="14"/>
  <c r="L352" i="14"/>
  <c r="F34" i="14"/>
  <c r="F35" i="14"/>
  <c r="G8" i="19"/>
  <c r="G10" i="19"/>
  <c r="G11" i="19"/>
  <c r="G12" i="19"/>
  <c r="G13" i="19"/>
  <c r="G14" i="19"/>
  <c r="G15" i="19"/>
  <c r="G16" i="19"/>
  <c r="G17" i="19"/>
  <c r="G18" i="19"/>
  <c r="G19" i="19"/>
  <c r="G20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K59" i="14" s="1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6" i="19"/>
  <c r="K78" i="14" s="1"/>
  <c r="G77" i="19"/>
  <c r="K79" i="14" s="1"/>
  <c r="G78" i="19"/>
  <c r="K80" i="14" s="1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K96" i="14" s="1"/>
  <c r="G95" i="19"/>
  <c r="G96" i="19"/>
  <c r="G97" i="19"/>
  <c r="K99" i="14" s="1"/>
  <c r="G98" i="19"/>
  <c r="K100" i="14" s="1"/>
  <c r="G99" i="19"/>
  <c r="K105" i="14"/>
  <c r="G106" i="19"/>
  <c r="G107" i="19"/>
  <c r="K109" i="14" s="1"/>
  <c r="G108" i="19"/>
  <c r="K110" i="14" s="1"/>
  <c r="G109" i="19"/>
  <c r="G110" i="19"/>
  <c r="G111" i="19"/>
  <c r="G112" i="19"/>
  <c r="K114" i="14" s="1"/>
  <c r="G113" i="19"/>
  <c r="G114" i="19"/>
  <c r="G115" i="19"/>
  <c r="K117" i="14" s="1"/>
  <c r="G116" i="19"/>
  <c r="G117" i="19"/>
  <c r="G118" i="19"/>
  <c r="K120" i="14" s="1"/>
  <c r="G119" i="19"/>
  <c r="K121" i="14" s="1"/>
  <c r="G120" i="19"/>
  <c r="G121" i="19"/>
  <c r="G122" i="19"/>
  <c r="G123" i="19"/>
  <c r="K125" i="14" s="1"/>
  <c r="G124" i="19"/>
  <c r="K126" i="14" s="1"/>
  <c r="G125" i="19"/>
  <c r="G126" i="19"/>
  <c r="G127" i="19"/>
  <c r="K129" i="14" s="1"/>
  <c r="G128" i="19"/>
  <c r="G129" i="19"/>
  <c r="K131" i="14" s="1"/>
  <c r="G131" i="19"/>
  <c r="K133" i="14" s="1"/>
  <c r="G132" i="19"/>
  <c r="K134" i="14" s="1"/>
  <c r="G133" i="19"/>
  <c r="G134" i="19"/>
  <c r="G135" i="19"/>
  <c r="K137" i="14" s="1"/>
  <c r="G136" i="19"/>
  <c r="G137" i="19"/>
  <c r="K139" i="14" s="1"/>
  <c r="G138" i="19"/>
  <c r="G139" i="19"/>
  <c r="K141" i="14" s="1"/>
  <c r="G140" i="19"/>
  <c r="G141" i="19"/>
  <c r="G142" i="19"/>
  <c r="G143" i="19"/>
  <c r="G144" i="19"/>
  <c r="G145" i="19"/>
  <c r="K147" i="14" s="1"/>
  <c r="G146" i="19"/>
  <c r="G147" i="19"/>
  <c r="G148" i="19"/>
  <c r="G149" i="19"/>
  <c r="G150" i="19"/>
  <c r="G151" i="19"/>
  <c r="K153" i="14" s="1"/>
  <c r="G152" i="19"/>
  <c r="G153" i="19"/>
  <c r="G154" i="19"/>
  <c r="G155" i="19"/>
  <c r="G156" i="19"/>
  <c r="K158" i="14" s="1"/>
  <c r="G157" i="19"/>
  <c r="K159" i="14" s="1"/>
  <c r="G158" i="19"/>
  <c r="G159" i="19"/>
  <c r="G160" i="19"/>
  <c r="G161" i="19"/>
  <c r="K163" i="14" s="1"/>
  <c r="G162" i="19"/>
  <c r="G163" i="19"/>
  <c r="G164" i="19"/>
  <c r="G165" i="19"/>
  <c r="G166" i="19"/>
  <c r="G167" i="19"/>
  <c r="G168" i="19"/>
  <c r="G169" i="19"/>
  <c r="K171" i="14" s="1"/>
  <c r="G170" i="19"/>
  <c r="G171" i="19"/>
  <c r="G172" i="19"/>
  <c r="G173" i="19"/>
  <c r="G174" i="19"/>
  <c r="G175" i="19"/>
  <c r="G176" i="19"/>
  <c r="G177" i="19"/>
  <c r="G178" i="19"/>
  <c r="G179" i="19"/>
  <c r="K181" i="14" s="1"/>
  <c r="G180" i="19"/>
  <c r="G181" i="19"/>
  <c r="K183" i="14" s="1"/>
  <c r="G182" i="19"/>
  <c r="G183" i="19"/>
  <c r="G184" i="19"/>
  <c r="G185" i="19"/>
  <c r="G186" i="19"/>
  <c r="K188" i="14" s="1"/>
  <c r="G187" i="19"/>
  <c r="G188" i="19"/>
  <c r="G189" i="19"/>
  <c r="K191" i="14" s="1"/>
  <c r="G190" i="19"/>
  <c r="K192" i="14" s="1"/>
  <c r="G191" i="19"/>
  <c r="K193" i="14" s="1"/>
  <c r="G192" i="19"/>
  <c r="G193" i="19"/>
  <c r="G194" i="19"/>
  <c r="G195" i="19"/>
  <c r="K197" i="14" s="1"/>
  <c r="G196" i="19"/>
  <c r="G197" i="19"/>
  <c r="G198" i="19"/>
  <c r="G199" i="19"/>
  <c r="G200" i="19"/>
  <c r="K202" i="14" s="1"/>
  <c r="G201" i="19"/>
  <c r="G202" i="19"/>
  <c r="G203" i="19"/>
  <c r="G204" i="19"/>
  <c r="K206" i="14" s="1"/>
  <c r="G205" i="19"/>
  <c r="G206" i="19"/>
  <c r="G207" i="19"/>
  <c r="G208" i="19"/>
  <c r="K210" i="14" s="1"/>
  <c r="G209" i="19"/>
  <c r="G210" i="19"/>
  <c r="G211" i="19"/>
  <c r="G212" i="19"/>
  <c r="G213" i="19"/>
  <c r="K215" i="14" s="1"/>
  <c r="G214" i="19"/>
  <c r="G215" i="19"/>
  <c r="K217" i="14" s="1"/>
  <c r="G216" i="19"/>
  <c r="G217" i="19"/>
  <c r="G218" i="19"/>
  <c r="K220" i="14" s="1"/>
  <c r="G219" i="19"/>
  <c r="K221" i="14" s="1"/>
  <c r="G220" i="19"/>
  <c r="K222" i="14" s="1"/>
  <c r="G221" i="19"/>
  <c r="K223" i="14" s="1"/>
  <c r="G222" i="19"/>
  <c r="K224" i="14" s="1"/>
  <c r="G223" i="19"/>
  <c r="K225" i="14" s="1"/>
  <c r="G224" i="19"/>
  <c r="K226" i="14" s="1"/>
  <c r="G225" i="19"/>
  <c r="G226" i="19"/>
  <c r="K228" i="14" s="1"/>
  <c r="G227" i="19"/>
  <c r="K229" i="14" s="1"/>
  <c r="G228" i="19"/>
  <c r="K230" i="14" s="1"/>
  <c r="G229" i="19"/>
  <c r="K231" i="14" s="1"/>
  <c r="G230" i="19"/>
  <c r="K232" i="14" s="1"/>
  <c r="G231" i="19"/>
  <c r="K233" i="14" s="1"/>
  <c r="G232" i="19"/>
  <c r="G233" i="19"/>
  <c r="K235" i="14" s="1"/>
  <c r="G234" i="19"/>
  <c r="G235" i="19"/>
  <c r="K237" i="14" s="1"/>
  <c r="G236" i="19"/>
  <c r="G237" i="19"/>
  <c r="K239" i="14" s="1"/>
  <c r="G238" i="19"/>
  <c r="K240" i="14" s="1"/>
  <c r="G239" i="19"/>
  <c r="K241" i="14" s="1"/>
  <c r="G240" i="19"/>
  <c r="K242" i="14" s="1"/>
  <c r="G241" i="19"/>
  <c r="G242" i="19"/>
  <c r="K244" i="14" s="1"/>
  <c r="G243" i="19"/>
  <c r="K245" i="14" s="1"/>
  <c r="G244" i="19"/>
  <c r="K246" i="14" s="1"/>
  <c r="G245" i="19"/>
  <c r="K247" i="14" s="1"/>
  <c r="G246" i="19"/>
  <c r="K248" i="14" s="1"/>
  <c r="G247" i="19"/>
  <c r="K249" i="14" s="1"/>
  <c r="G248" i="19"/>
  <c r="K250" i="14" s="1"/>
  <c r="G249" i="19"/>
  <c r="K251" i="14" s="1"/>
  <c r="G250" i="19"/>
  <c r="K252" i="14" s="1"/>
  <c r="G251" i="19"/>
  <c r="K253" i="14" s="1"/>
  <c r="G252" i="19"/>
  <c r="K254" i="14" s="1"/>
  <c r="G253" i="19"/>
  <c r="K255" i="14" s="1"/>
  <c r="G254" i="19"/>
  <c r="G255" i="19"/>
  <c r="K257" i="14" s="1"/>
  <c r="G256" i="19"/>
  <c r="K258" i="14" s="1"/>
  <c r="G257" i="19"/>
  <c r="K259" i="14" s="1"/>
  <c r="G258" i="19"/>
  <c r="G259" i="19"/>
  <c r="K261" i="14" s="1"/>
  <c r="G260" i="19"/>
  <c r="K262" i="14" s="1"/>
  <c r="G261" i="19"/>
  <c r="K263" i="14" s="1"/>
  <c r="G262" i="19"/>
  <c r="G263" i="19"/>
  <c r="K265" i="14" s="1"/>
  <c r="G264" i="19"/>
  <c r="K266" i="14" s="1"/>
  <c r="G265" i="19"/>
  <c r="G266" i="19"/>
  <c r="G267" i="19"/>
  <c r="K269" i="14" s="1"/>
  <c r="G268" i="19"/>
  <c r="K270" i="14" s="1"/>
  <c r="G269" i="19"/>
  <c r="G270" i="19"/>
  <c r="G271" i="19"/>
  <c r="K273" i="14" s="1"/>
  <c r="G272" i="19"/>
  <c r="K274" i="14" s="1"/>
  <c r="G273" i="19"/>
  <c r="K275" i="14" s="1"/>
  <c r="G274" i="19"/>
  <c r="G275" i="19"/>
  <c r="K277" i="14" s="1"/>
  <c r="G276" i="19"/>
  <c r="K278" i="14" s="1"/>
  <c r="G277" i="19"/>
  <c r="K279" i="14" s="1"/>
  <c r="G278" i="19"/>
  <c r="G279" i="19"/>
  <c r="K281" i="14" s="1"/>
  <c r="K283" i="14"/>
  <c r="G282" i="19"/>
  <c r="G283" i="19"/>
  <c r="K285" i="14" s="1"/>
  <c r="G284" i="19"/>
  <c r="K286" i="14" s="1"/>
  <c r="G285" i="19"/>
  <c r="G286" i="19"/>
  <c r="K288" i="14" s="1"/>
  <c r="G287" i="19"/>
  <c r="G288" i="19"/>
  <c r="K290" i="14" s="1"/>
  <c r="G290" i="19"/>
  <c r="G291" i="19"/>
  <c r="K293" i="14" s="1"/>
  <c r="G292" i="19"/>
  <c r="G293" i="19"/>
  <c r="K295" i="14" s="1"/>
  <c r="G294" i="19"/>
  <c r="K296" i="14" s="1"/>
  <c r="G295" i="19"/>
  <c r="K297" i="14" s="1"/>
  <c r="G296" i="19"/>
  <c r="K298" i="14" s="1"/>
  <c r="G297" i="19"/>
  <c r="K299" i="14" s="1"/>
  <c r="G298" i="19"/>
  <c r="K300" i="14" s="1"/>
  <c r="G299" i="19"/>
  <c r="K301" i="14" s="1"/>
  <c r="G300" i="19"/>
  <c r="K302" i="14" s="1"/>
  <c r="G301" i="19"/>
  <c r="K303" i="14" s="1"/>
  <c r="G302" i="19"/>
  <c r="K304" i="14" s="1"/>
  <c r="G303" i="19"/>
  <c r="G304" i="19"/>
  <c r="K306" i="14" s="1"/>
  <c r="G305" i="19"/>
  <c r="K307" i="14" s="1"/>
  <c r="G306" i="19"/>
  <c r="K308" i="14" s="1"/>
  <c r="G307" i="19"/>
  <c r="G308" i="19"/>
  <c r="K310" i="14" s="1"/>
  <c r="G309" i="19"/>
  <c r="K311" i="14" s="1"/>
  <c r="G310" i="19"/>
  <c r="K312" i="14" s="1"/>
  <c r="G311" i="19"/>
  <c r="G312" i="19"/>
  <c r="K314" i="14" s="1"/>
  <c r="G313" i="19"/>
  <c r="K315" i="14" s="1"/>
  <c r="G314" i="19"/>
  <c r="K316" i="14" s="1"/>
  <c r="G315" i="19"/>
  <c r="G316" i="19"/>
  <c r="K318" i="14" s="1"/>
  <c r="G317" i="19"/>
  <c r="K319" i="14" s="1"/>
  <c r="G318" i="19"/>
  <c r="K320" i="14" s="1"/>
  <c r="G319" i="19"/>
  <c r="K321" i="14" s="1"/>
  <c r="G320" i="19"/>
  <c r="G321" i="19"/>
  <c r="G322" i="19"/>
  <c r="G323" i="19"/>
  <c r="K325" i="14" s="1"/>
  <c r="G324" i="19"/>
  <c r="G325" i="19"/>
  <c r="G326" i="19"/>
  <c r="G327" i="19"/>
  <c r="K329" i="14" s="1"/>
  <c r="G328" i="19"/>
  <c r="G329" i="19"/>
  <c r="G330" i="19"/>
  <c r="K332" i="14" s="1"/>
  <c r="G331" i="19"/>
  <c r="G332" i="19"/>
  <c r="G333" i="19"/>
  <c r="G334" i="19"/>
  <c r="K336" i="14" s="1"/>
  <c r="G335" i="19"/>
  <c r="G336" i="19"/>
  <c r="G337" i="19"/>
  <c r="G338" i="19"/>
  <c r="G339" i="19"/>
  <c r="K341" i="14" s="1"/>
  <c r="G340" i="19"/>
  <c r="G341" i="19"/>
  <c r="K343" i="14" s="1"/>
  <c r="G342" i="19"/>
  <c r="K344" i="14" s="1"/>
  <c r="G343" i="19"/>
  <c r="K345" i="14" s="1"/>
  <c r="G344" i="19"/>
  <c r="K346" i="14" s="1"/>
  <c r="G345" i="19"/>
  <c r="K347" i="14" s="1"/>
  <c r="G346" i="19"/>
  <c r="K348" i="14" s="1"/>
  <c r="G347" i="19"/>
  <c r="K349" i="14" s="1"/>
  <c r="G348" i="19"/>
  <c r="K350" i="14" s="1"/>
  <c r="G349" i="19"/>
  <c r="K351" i="14" s="1"/>
  <c r="G350" i="19"/>
  <c r="K352" i="14" s="1"/>
  <c r="G7" i="19"/>
  <c r="K9" i="14" s="1"/>
  <c r="G15" i="18"/>
  <c r="G12" i="18"/>
  <c r="J79" i="14" s="1"/>
  <c r="G13" i="18"/>
  <c r="G14" i="18"/>
  <c r="G16" i="18"/>
  <c r="J18" i="14" s="1"/>
  <c r="G17" i="18"/>
  <c r="J19" i="14" s="1"/>
  <c r="G18" i="18"/>
  <c r="G19" i="18"/>
  <c r="G20" i="18"/>
  <c r="G22" i="18"/>
  <c r="G23" i="18"/>
  <c r="G24" i="18"/>
  <c r="J26" i="14" s="1"/>
  <c r="G25" i="18"/>
  <c r="G26" i="18"/>
  <c r="G27" i="18"/>
  <c r="J29" i="14" s="1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J57" i="14" s="1"/>
  <c r="G56" i="18"/>
  <c r="G57" i="18"/>
  <c r="G58" i="18"/>
  <c r="G59" i="18"/>
  <c r="G60" i="18"/>
  <c r="G61" i="18"/>
  <c r="J63" i="14" s="1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J76" i="14" s="1"/>
  <c r="J78" i="14"/>
  <c r="J80" i="14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J95" i="14" s="1"/>
  <c r="G94" i="18"/>
  <c r="G95" i="18"/>
  <c r="G96" i="18"/>
  <c r="J98" i="14" s="1"/>
  <c r="G97" i="18"/>
  <c r="J99" i="14" s="1"/>
  <c r="G98" i="18"/>
  <c r="G99" i="18"/>
  <c r="G106" i="18"/>
  <c r="G107" i="18"/>
  <c r="J109" i="14" s="1"/>
  <c r="G108" i="18"/>
  <c r="J110" i="14" s="1"/>
  <c r="G109" i="18"/>
  <c r="G110" i="18"/>
  <c r="G111" i="18"/>
  <c r="G112" i="18"/>
  <c r="J114" i="14" s="1"/>
  <c r="G113" i="18"/>
  <c r="G114" i="18"/>
  <c r="G115" i="18"/>
  <c r="J117" i="14" s="1"/>
  <c r="G116" i="18"/>
  <c r="G117" i="18"/>
  <c r="G118" i="18"/>
  <c r="J120" i="14" s="1"/>
  <c r="G119" i="18"/>
  <c r="J121" i="14" s="1"/>
  <c r="G120" i="18"/>
  <c r="J122" i="14" s="1"/>
  <c r="G121" i="18"/>
  <c r="G122" i="18"/>
  <c r="G123" i="18"/>
  <c r="J125" i="14" s="1"/>
  <c r="G124" i="18"/>
  <c r="G125" i="18"/>
  <c r="J127" i="14" s="1"/>
  <c r="G126" i="18"/>
  <c r="G127" i="18"/>
  <c r="G128" i="18"/>
  <c r="J130" i="14" s="1"/>
  <c r="G129" i="18"/>
  <c r="J131" i="14" s="1"/>
  <c r="G130" i="18"/>
  <c r="G131" i="18"/>
  <c r="J133" i="14" s="1"/>
  <c r="G132" i="18"/>
  <c r="G133" i="18"/>
  <c r="G134" i="18"/>
  <c r="G135" i="18"/>
  <c r="J137" i="14" s="1"/>
  <c r="G136" i="18"/>
  <c r="J138" i="14" s="1"/>
  <c r="G137" i="18"/>
  <c r="J139" i="14" s="1"/>
  <c r="G138" i="18"/>
  <c r="G139" i="18"/>
  <c r="J141" i="14" s="1"/>
  <c r="G140" i="18"/>
  <c r="J142" i="14" s="1"/>
  <c r="G141" i="18"/>
  <c r="G142" i="18"/>
  <c r="G143" i="18"/>
  <c r="G144" i="18"/>
  <c r="G145" i="18"/>
  <c r="J147" i="14" s="1"/>
  <c r="G146" i="18"/>
  <c r="J148" i="14" s="1"/>
  <c r="G147" i="18"/>
  <c r="G148" i="18"/>
  <c r="G149" i="18"/>
  <c r="J151" i="14" s="1"/>
  <c r="G150" i="18"/>
  <c r="G151" i="18"/>
  <c r="G152" i="18"/>
  <c r="G153" i="18"/>
  <c r="G154" i="18"/>
  <c r="G155" i="18"/>
  <c r="J157" i="14" s="1"/>
  <c r="G156" i="18"/>
  <c r="J158" i="14" s="1"/>
  <c r="G157" i="18"/>
  <c r="G158" i="18"/>
  <c r="G159" i="18"/>
  <c r="G160" i="18"/>
  <c r="G161" i="18"/>
  <c r="G162" i="18"/>
  <c r="G163" i="18"/>
  <c r="G164" i="18"/>
  <c r="G165" i="18"/>
  <c r="J167" i="14" s="1"/>
  <c r="G166" i="18"/>
  <c r="J168" i="14" s="1"/>
  <c r="G167" i="18"/>
  <c r="J169" i="14" s="1"/>
  <c r="G168" i="18"/>
  <c r="J170" i="14" s="1"/>
  <c r="G169" i="18"/>
  <c r="G170" i="18"/>
  <c r="G171" i="18"/>
  <c r="G172" i="18"/>
  <c r="G173" i="18"/>
  <c r="G174" i="18"/>
  <c r="G175" i="18"/>
  <c r="G176" i="18"/>
  <c r="J178" i="14" s="1"/>
  <c r="G177" i="18"/>
  <c r="G178" i="18"/>
  <c r="G179" i="18"/>
  <c r="J181" i="14" s="1"/>
  <c r="G180" i="18"/>
  <c r="G181" i="18"/>
  <c r="J183" i="14" s="1"/>
  <c r="G182" i="18"/>
  <c r="G183" i="18"/>
  <c r="J185" i="14" s="1"/>
  <c r="G184" i="18"/>
  <c r="J186" i="14" s="1"/>
  <c r="G185" i="18"/>
  <c r="J187" i="14" s="1"/>
  <c r="G186" i="18"/>
  <c r="J188" i="14" s="1"/>
  <c r="G187" i="18"/>
  <c r="J189" i="14" s="1"/>
  <c r="G188" i="18"/>
  <c r="G189" i="18"/>
  <c r="J191" i="14" s="1"/>
  <c r="G190" i="18"/>
  <c r="J192" i="14" s="1"/>
  <c r="G191" i="18"/>
  <c r="J193" i="14" s="1"/>
  <c r="G192" i="18"/>
  <c r="G193" i="18"/>
  <c r="J195" i="14" s="1"/>
  <c r="G194" i="18"/>
  <c r="J196" i="14" s="1"/>
  <c r="G195" i="18"/>
  <c r="J197" i="14" s="1"/>
  <c r="G196" i="18"/>
  <c r="G197" i="18"/>
  <c r="G198" i="18"/>
  <c r="G199" i="18"/>
  <c r="G200" i="18"/>
  <c r="G201" i="18"/>
  <c r="G202" i="18"/>
  <c r="G203" i="18"/>
  <c r="J205" i="14" s="1"/>
  <c r="G204" i="18"/>
  <c r="J206" i="14" s="1"/>
  <c r="G205" i="18"/>
  <c r="G206" i="18"/>
  <c r="G207" i="18"/>
  <c r="G208" i="18"/>
  <c r="G209" i="18"/>
  <c r="G210" i="18"/>
  <c r="G211" i="18"/>
  <c r="J213" i="14" s="1"/>
  <c r="G212" i="18"/>
  <c r="G213" i="18"/>
  <c r="G214" i="18"/>
  <c r="G215" i="18"/>
  <c r="J217" i="14" s="1"/>
  <c r="G216" i="18"/>
  <c r="J218" i="14" s="1"/>
  <c r="G217" i="18"/>
  <c r="J219" i="14" s="1"/>
  <c r="G218" i="18"/>
  <c r="J220" i="14" s="1"/>
  <c r="G219" i="18"/>
  <c r="G220" i="18"/>
  <c r="J222" i="14" s="1"/>
  <c r="G221" i="18"/>
  <c r="J223" i="14" s="1"/>
  <c r="G222" i="18"/>
  <c r="J224" i="14" s="1"/>
  <c r="G223" i="18"/>
  <c r="J225" i="14" s="1"/>
  <c r="G224" i="18"/>
  <c r="G225" i="18"/>
  <c r="G226" i="18"/>
  <c r="J228" i="14" s="1"/>
  <c r="G227" i="18"/>
  <c r="J229" i="14" s="1"/>
  <c r="G228" i="18"/>
  <c r="J230" i="14" s="1"/>
  <c r="G229" i="18"/>
  <c r="J231" i="14" s="1"/>
  <c r="G230" i="18"/>
  <c r="J232" i="14" s="1"/>
  <c r="G231" i="18"/>
  <c r="J233" i="14" s="1"/>
  <c r="G232" i="18"/>
  <c r="G233" i="18"/>
  <c r="G234" i="18"/>
  <c r="G235" i="18"/>
  <c r="G236" i="18"/>
  <c r="G237" i="18"/>
  <c r="J239" i="14" s="1"/>
  <c r="G238" i="18"/>
  <c r="J240" i="14" s="1"/>
  <c r="G239" i="18"/>
  <c r="J241" i="14" s="1"/>
  <c r="G240" i="18"/>
  <c r="G241" i="18"/>
  <c r="G242" i="18"/>
  <c r="G243" i="18"/>
  <c r="J245" i="14" s="1"/>
  <c r="G244" i="18"/>
  <c r="J246" i="14" s="1"/>
  <c r="G245" i="18"/>
  <c r="J247" i="14" s="1"/>
  <c r="G246" i="18"/>
  <c r="J248" i="14" s="1"/>
  <c r="G247" i="18"/>
  <c r="G248" i="18"/>
  <c r="J250" i="14" s="1"/>
  <c r="G249" i="18"/>
  <c r="J251" i="14" s="1"/>
  <c r="G250" i="18"/>
  <c r="J252" i="14" s="1"/>
  <c r="G251" i="18"/>
  <c r="G252" i="18"/>
  <c r="J254" i="14" s="1"/>
  <c r="G253" i="18"/>
  <c r="G254" i="18"/>
  <c r="G255" i="18"/>
  <c r="G256" i="18"/>
  <c r="J258" i="14" s="1"/>
  <c r="G257" i="18"/>
  <c r="G258" i="18"/>
  <c r="G259" i="18"/>
  <c r="G260" i="18"/>
  <c r="J262" i="14" s="1"/>
  <c r="G261" i="18"/>
  <c r="G262" i="18"/>
  <c r="G263" i="18"/>
  <c r="G264" i="18"/>
  <c r="J266" i="14" s="1"/>
  <c r="G265" i="18"/>
  <c r="G266" i="18"/>
  <c r="G267" i="18"/>
  <c r="J269" i="14" s="1"/>
  <c r="G268" i="18"/>
  <c r="G269" i="18"/>
  <c r="G270" i="18"/>
  <c r="G271" i="18"/>
  <c r="G272" i="18"/>
  <c r="J274" i="14" s="1"/>
  <c r="G273" i="18"/>
  <c r="J275" i="14" s="1"/>
  <c r="G274" i="18"/>
  <c r="J276" i="14" s="1"/>
  <c r="G275" i="18"/>
  <c r="J277" i="14" s="1"/>
  <c r="G276" i="18"/>
  <c r="J278" i="14" s="1"/>
  <c r="G277" i="18"/>
  <c r="G278" i="18"/>
  <c r="G279" i="18"/>
  <c r="J281" i="14" s="1"/>
  <c r="G281" i="18"/>
  <c r="G282" i="18"/>
  <c r="G283" i="18"/>
  <c r="G284" i="18"/>
  <c r="J286" i="14" s="1"/>
  <c r="G285" i="18"/>
  <c r="G286" i="18"/>
  <c r="J288" i="14" s="1"/>
  <c r="G287" i="18"/>
  <c r="G288" i="18"/>
  <c r="J290" i="14" s="1"/>
  <c r="G290" i="18"/>
  <c r="G291" i="18"/>
  <c r="G292" i="18"/>
  <c r="J294" i="14" s="1"/>
  <c r="G293" i="18"/>
  <c r="J295" i="14" s="1"/>
  <c r="G294" i="18"/>
  <c r="J296" i="14" s="1"/>
  <c r="G295" i="18"/>
  <c r="J297" i="14" s="1"/>
  <c r="G296" i="18"/>
  <c r="J298" i="14" s="1"/>
  <c r="G297" i="18"/>
  <c r="J299" i="14" s="1"/>
  <c r="G298" i="18"/>
  <c r="G299" i="18"/>
  <c r="J301" i="14" s="1"/>
  <c r="G300" i="18"/>
  <c r="J302" i="14" s="1"/>
  <c r="G301" i="18"/>
  <c r="G302" i="18"/>
  <c r="G303" i="18"/>
  <c r="G304" i="18"/>
  <c r="G305" i="18"/>
  <c r="J307" i="14" s="1"/>
  <c r="G306" i="18"/>
  <c r="G307" i="18"/>
  <c r="G308" i="18"/>
  <c r="G309" i="18"/>
  <c r="J311" i="14" s="1"/>
  <c r="G310" i="18"/>
  <c r="G311" i="18"/>
  <c r="G312" i="18"/>
  <c r="G313" i="18"/>
  <c r="J315" i="14" s="1"/>
  <c r="G314" i="18"/>
  <c r="G315" i="18"/>
  <c r="G316" i="18"/>
  <c r="G317" i="18"/>
  <c r="J319" i="14" s="1"/>
  <c r="G318" i="18"/>
  <c r="J320" i="14" s="1"/>
  <c r="G319" i="18"/>
  <c r="G320" i="18"/>
  <c r="G321" i="18"/>
  <c r="J323" i="14" s="1"/>
  <c r="G322" i="18"/>
  <c r="J324" i="14" s="1"/>
  <c r="G323" i="18"/>
  <c r="G324" i="18"/>
  <c r="G325" i="18"/>
  <c r="G326" i="18"/>
  <c r="J328" i="14" s="1"/>
  <c r="G327" i="18"/>
  <c r="G328" i="18"/>
  <c r="G329" i="18"/>
  <c r="J331" i="14" s="1"/>
  <c r="G330" i="18"/>
  <c r="G331" i="18"/>
  <c r="G332" i="18"/>
  <c r="G333" i="18"/>
  <c r="G334" i="18"/>
  <c r="G335" i="18"/>
  <c r="G336" i="18"/>
  <c r="G337" i="18"/>
  <c r="J339" i="14" s="1"/>
  <c r="G338" i="18"/>
  <c r="G339" i="18"/>
  <c r="G340" i="18"/>
  <c r="J342" i="14" s="1"/>
  <c r="G341" i="18"/>
  <c r="J343" i="14" s="1"/>
  <c r="G342" i="18"/>
  <c r="J344" i="14" s="1"/>
  <c r="G343" i="18"/>
  <c r="J345" i="14" s="1"/>
  <c r="G344" i="18"/>
  <c r="J346" i="14" s="1"/>
  <c r="G345" i="18"/>
  <c r="J347" i="14" s="1"/>
  <c r="G346" i="18"/>
  <c r="J348" i="14" s="1"/>
  <c r="G347" i="18"/>
  <c r="J349" i="14" s="1"/>
  <c r="G348" i="18"/>
  <c r="J350" i="14" s="1"/>
  <c r="G349" i="18"/>
  <c r="J351" i="14" s="1"/>
  <c r="G350" i="18"/>
  <c r="G7" i="18"/>
  <c r="J9" i="14" s="1"/>
  <c r="G348" i="17"/>
  <c r="G349" i="17"/>
  <c r="G350" i="17"/>
  <c r="G348" i="16"/>
  <c r="G349" i="16"/>
  <c r="G350" i="16"/>
  <c r="G348" i="15"/>
  <c r="G349" i="15"/>
  <c r="G350" i="15"/>
  <c r="G347" i="17"/>
  <c r="G346" i="17"/>
  <c r="G345" i="17"/>
  <c r="G344" i="17"/>
  <c r="G343" i="17"/>
  <c r="G342" i="17"/>
  <c r="G341" i="17"/>
  <c r="G340" i="17"/>
  <c r="G339" i="17"/>
  <c r="G338" i="17"/>
  <c r="G337" i="17"/>
  <c r="G336" i="17"/>
  <c r="G335" i="17"/>
  <c r="G334" i="17"/>
  <c r="G333" i="17"/>
  <c r="G332" i="17"/>
  <c r="G331" i="17"/>
  <c r="G330" i="17"/>
  <c r="G329" i="17"/>
  <c r="G328" i="17"/>
  <c r="G327" i="17"/>
  <c r="G326" i="17"/>
  <c r="G325" i="17"/>
  <c r="G324" i="17"/>
  <c r="G323" i="17"/>
  <c r="G322" i="17"/>
  <c r="G321" i="17"/>
  <c r="G320" i="17"/>
  <c r="G319" i="17"/>
  <c r="G318" i="17"/>
  <c r="G317" i="17"/>
  <c r="G316" i="17"/>
  <c r="G315" i="17"/>
  <c r="G314" i="17"/>
  <c r="G313" i="17"/>
  <c r="G312" i="17"/>
  <c r="G311" i="17"/>
  <c r="G310" i="17"/>
  <c r="G309" i="17"/>
  <c r="G308" i="17"/>
  <c r="G307" i="17"/>
  <c r="G306" i="17"/>
  <c r="G305" i="17"/>
  <c r="G304" i="17"/>
  <c r="G303" i="17"/>
  <c r="G302" i="17"/>
  <c r="G301" i="17"/>
  <c r="G300" i="17"/>
  <c r="G299" i="17"/>
  <c r="G298" i="17"/>
  <c r="G297" i="17"/>
  <c r="G296" i="17"/>
  <c r="G295" i="17"/>
  <c r="G294" i="17"/>
  <c r="G293" i="17"/>
  <c r="G292" i="17"/>
  <c r="G291" i="17"/>
  <c r="G290" i="17"/>
  <c r="G288" i="17"/>
  <c r="G287" i="17"/>
  <c r="G286" i="17"/>
  <c r="G285" i="17"/>
  <c r="G284" i="17"/>
  <c r="G283" i="17"/>
  <c r="G282" i="17"/>
  <c r="G281" i="17"/>
  <c r="G279" i="17"/>
  <c r="G278" i="17"/>
  <c r="G277" i="17"/>
  <c r="G276" i="17"/>
  <c r="G275" i="17"/>
  <c r="G274" i="17"/>
  <c r="G273" i="17"/>
  <c r="G272" i="17"/>
  <c r="G271" i="17"/>
  <c r="G270" i="17"/>
  <c r="G269" i="17"/>
  <c r="G268" i="17"/>
  <c r="G267" i="17"/>
  <c r="G266" i="17"/>
  <c r="G265" i="17"/>
  <c r="G264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37" i="17"/>
  <c r="G236" i="17"/>
  <c r="G235" i="17"/>
  <c r="G234" i="17"/>
  <c r="G233" i="17"/>
  <c r="G232" i="17"/>
  <c r="G231" i="17"/>
  <c r="G230" i="17"/>
  <c r="G229" i="17"/>
  <c r="G228" i="17"/>
  <c r="G227" i="17"/>
  <c r="G226" i="17"/>
  <c r="G225" i="17"/>
  <c r="G224" i="17"/>
  <c r="G223" i="17"/>
  <c r="G222" i="17"/>
  <c r="I224" i="14" s="1"/>
  <c r="G221" i="17"/>
  <c r="G220" i="17"/>
  <c r="G219" i="17"/>
  <c r="G218" i="17"/>
  <c r="G217" i="17"/>
  <c r="G216" i="17"/>
  <c r="G215" i="17"/>
  <c r="G214" i="17"/>
  <c r="G213" i="17"/>
  <c r="I215" i="14" s="1"/>
  <c r="G212" i="17"/>
  <c r="G211" i="17"/>
  <c r="G210" i="17"/>
  <c r="I212" i="14" s="1"/>
  <c r="G209" i="17"/>
  <c r="G208" i="17"/>
  <c r="G207" i="17"/>
  <c r="I209" i="14" s="1"/>
  <c r="G206" i="17"/>
  <c r="I208" i="14" s="1"/>
  <c r="G205" i="17"/>
  <c r="G204" i="17"/>
  <c r="G203" i="17"/>
  <c r="I205" i="14" s="1"/>
  <c r="G202" i="17"/>
  <c r="I204" i="14" s="1"/>
  <c r="G201" i="17"/>
  <c r="G200" i="17"/>
  <c r="I202" i="14" s="1"/>
  <c r="G199" i="17"/>
  <c r="I201" i="14" s="1"/>
  <c r="G198" i="17"/>
  <c r="I200" i="14" s="1"/>
  <c r="G197" i="17"/>
  <c r="I199" i="14" s="1"/>
  <c r="G196" i="17"/>
  <c r="G195" i="17"/>
  <c r="G194" i="17"/>
  <c r="G193" i="17"/>
  <c r="I195" i="14" s="1"/>
  <c r="G192" i="17"/>
  <c r="I194" i="14" s="1"/>
  <c r="G191" i="17"/>
  <c r="I193" i="14" s="1"/>
  <c r="G190" i="17"/>
  <c r="I192" i="14" s="1"/>
  <c r="G189" i="17"/>
  <c r="I191" i="14" s="1"/>
  <c r="G188" i="17"/>
  <c r="G187" i="17"/>
  <c r="G186" i="17"/>
  <c r="G185" i="17"/>
  <c r="G184" i="17"/>
  <c r="G183" i="17"/>
  <c r="I185" i="14" s="1"/>
  <c r="G182" i="17"/>
  <c r="G181" i="17"/>
  <c r="I183" i="14" s="1"/>
  <c r="G180" i="17"/>
  <c r="G179" i="17"/>
  <c r="I181" i="14" s="1"/>
  <c r="G178" i="17"/>
  <c r="G177" i="17"/>
  <c r="G176" i="17"/>
  <c r="G175" i="17"/>
  <c r="G174" i="17"/>
  <c r="I176" i="14" s="1"/>
  <c r="G173" i="17"/>
  <c r="G172" i="17"/>
  <c r="G171" i="17"/>
  <c r="I173" i="14" s="1"/>
  <c r="G170" i="17"/>
  <c r="G169" i="17"/>
  <c r="G168" i="17"/>
  <c r="G167" i="17"/>
  <c r="G166" i="17"/>
  <c r="G165" i="17"/>
  <c r="G164" i="17"/>
  <c r="G163" i="17"/>
  <c r="I165" i="14" s="1"/>
  <c r="G162" i="17"/>
  <c r="G161" i="17"/>
  <c r="I163" i="14" s="1"/>
  <c r="G160" i="17"/>
  <c r="I162" i="14" s="1"/>
  <c r="G159" i="17"/>
  <c r="I161" i="14" s="1"/>
  <c r="G158" i="17"/>
  <c r="G157" i="17"/>
  <c r="G156" i="17"/>
  <c r="G155" i="17"/>
  <c r="G154" i="17"/>
  <c r="I156" i="14" s="1"/>
  <c r="G153" i="17"/>
  <c r="G152" i="17"/>
  <c r="G151" i="17"/>
  <c r="I153" i="14" s="1"/>
  <c r="G150" i="17"/>
  <c r="G149" i="17"/>
  <c r="I151" i="14" s="1"/>
  <c r="G148" i="17"/>
  <c r="I150" i="14" s="1"/>
  <c r="G147" i="17"/>
  <c r="G146" i="17"/>
  <c r="G145" i="17"/>
  <c r="I147" i="14" s="1"/>
  <c r="G144" i="17"/>
  <c r="G143" i="17"/>
  <c r="I145" i="14" s="1"/>
  <c r="G142" i="17"/>
  <c r="I144" i="14" s="1"/>
  <c r="G141" i="17"/>
  <c r="G140" i="17"/>
  <c r="G139" i="17"/>
  <c r="I141" i="14" s="1"/>
  <c r="G138" i="17"/>
  <c r="G137" i="17"/>
  <c r="G136" i="17"/>
  <c r="G135" i="17"/>
  <c r="G134" i="17"/>
  <c r="I136" i="14" s="1"/>
  <c r="G133" i="17"/>
  <c r="G132" i="17"/>
  <c r="G131" i="17"/>
  <c r="I133" i="14" s="1"/>
  <c r="G130" i="17"/>
  <c r="G129" i="17"/>
  <c r="G128" i="17"/>
  <c r="G127" i="17"/>
  <c r="I129" i="14" s="1"/>
  <c r="G126" i="17"/>
  <c r="G125" i="17"/>
  <c r="G124" i="17"/>
  <c r="G123" i="17"/>
  <c r="I125" i="14" s="1"/>
  <c r="G122" i="17"/>
  <c r="I124" i="14" s="1"/>
  <c r="G121" i="17"/>
  <c r="I123" i="14" s="1"/>
  <c r="G120" i="17"/>
  <c r="G119" i="17"/>
  <c r="G118" i="17"/>
  <c r="G117" i="17"/>
  <c r="I119" i="14" s="1"/>
  <c r="G116" i="17"/>
  <c r="G115" i="17"/>
  <c r="G114" i="17"/>
  <c r="G113" i="17"/>
  <c r="G112" i="17"/>
  <c r="G111" i="17"/>
  <c r="G110" i="17"/>
  <c r="I112" i="14" s="1"/>
  <c r="G109" i="17"/>
  <c r="G108" i="17"/>
  <c r="G107" i="17"/>
  <c r="I109" i="14" s="1"/>
  <c r="G106" i="17"/>
  <c r="I108" i="14" s="1"/>
  <c r="I105" i="14"/>
  <c r="G99" i="17"/>
  <c r="G98" i="17"/>
  <c r="G97" i="17"/>
  <c r="G96" i="17"/>
  <c r="I98" i="14" s="1"/>
  <c r="G95" i="17"/>
  <c r="G94" i="17"/>
  <c r="G93" i="17"/>
  <c r="I95" i="14" s="1"/>
  <c r="G92" i="17"/>
  <c r="I94" i="14" s="1"/>
  <c r="G91" i="17"/>
  <c r="I93" i="14" s="1"/>
  <c r="G90" i="17"/>
  <c r="I92" i="14" s="1"/>
  <c r="G89" i="17"/>
  <c r="I91" i="14" s="1"/>
  <c r="G88" i="17"/>
  <c r="I90" i="14" s="1"/>
  <c r="G87" i="17"/>
  <c r="G86" i="17"/>
  <c r="I88" i="14" s="1"/>
  <c r="G85" i="17"/>
  <c r="G84" i="17"/>
  <c r="I86" i="14" s="1"/>
  <c r="G83" i="17"/>
  <c r="I85" i="14" s="1"/>
  <c r="G82" i="17"/>
  <c r="I84" i="14" s="1"/>
  <c r="G81" i="17"/>
  <c r="G80" i="17"/>
  <c r="G79" i="17"/>
  <c r="G78" i="17"/>
  <c r="G77" i="17"/>
  <c r="G76" i="17"/>
  <c r="G74" i="17"/>
  <c r="I76" i="14" s="1"/>
  <c r="G73" i="17"/>
  <c r="I75" i="14" s="1"/>
  <c r="G72" i="17"/>
  <c r="G71" i="17"/>
  <c r="I73" i="14" s="1"/>
  <c r="G70" i="17"/>
  <c r="I72" i="14" s="1"/>
  <c r="G69" i="17"/>
  <c r="I71" i="14" s="1"/>
  <c r="G68" i="17"/>
  <c r="I70" i="14" s="1"/>
  <c r="G67" i="17"/>
  <c r="I69" i="14" s="1"/>
  <c r="G66" i="17"/>
  <c r="I68" i="14" s="1"/>
  <c r="G65" i="17"/>
  <c r="I67" i="14" s="1"/>
  <c r="G64" i="17"/>
  <c r="G63" i="17"/>
  <c r="G62" i="17"/>
  <c r="G61" i="17"/>
  <c r="G60" i="17"/>
  <c r="G59" i="17"/>
  <c r="I61" i="14" s="1"/>
  <c r="G58" i="17"/>
  <c r="I60" i="14" s="1"/>
  <c r="G57" i="17"/>
  <c r="G56" i="17"/>
  <c r="I58" i="14" s="1"/>
  <c r="G55" i="17"/>
  <c r="G54" i="17"/>
  <c r="I56" i="14" s="1"/>
  <c r="G53" i="17"/>
  <c r="I55" i="14" s="1"/>
  <c r="G52" i="17"/>
  <c r="I54" i="14" s="1"/>
  <c r="G51" i="17"/>
  <c r="I53" i="14" s="1"/>
  <c r="G50" i="17"/>
  <c r="I52" i="14" s="1"/>
  <c r="G49" i="17"/>
  <c r="I51" i="14" s="1"/>
  <c r="G48" i="17"/>
  <c r="G47" i="17"/>
  <c r="G46" i="17"/>
  <c r="I48" i="14" s="1"/>
  <c r="G45" i="17"/>
  <c r="I47" i="14" s="1"/>
  <c r="G44" i="17"/>
  <c r="G43" i="17"/>
  <c r="I45" i="14" s="1"/>
  <c r="G42" i="17"/>
  <c r="I44" i="14" s="1"/>
  <c r="G41" i="17"/>
  <c r="I43" i="14" s="1"/>
  <c r="G40" i="17"/>
  <c r="I42" i="14" s="1"/>
  <c r="G39" i="17"/>
  <c r="G38" i="17"/>
  <c r="I40" i="14" s="1"/>
  <c r="G37" i="17"/>
  <c r="I39" i="14" s="1"/>
  <c r="G36" i="17"/>
  <c r="G35" i="17"/>
  <c r="G34" i="17"/>
  <c r="I36" i="14" s="1"/>
  <c r="G33" i="17"/>
  <c r="I35" i="14" s="1"/>
  <c r="G32" i="17"/>
  <c r="I34" i="14" s="1"/>
  <c r="G31" i="17"/>
  <c r="I33" i="14" s="1"/>
  <c r="G30" i="17"/>
  <c r="I32" i="14" s="1"/>
  <c r="G29" i="17"/>
  <c r="G28" i="17"/>
  <c r="I30" i="14" s="1"/>
  <c r="G27" i="17"/>
  <c r="I29" i="14" s="1"/>
  <c r="G26" i="17"/>
  <c r="I28" i="14" s="1"/>
  <c r="G25" i="17"/>
  <c r="G24" i="17"/>
  <c r="I26" i="14" s="1"/>
  <c r="G23" i="17"/>
  <c r="I25" i="14" s="1"/>
  <c r="G22" i="17"/>
  <c r="G20" i="17"/>
  <c r="I22" i="14" s="1"/>
  <c r="G19" i="17"/>
  <c r="I21" i="14" s="1"/>
  <c r="G18" i="17"/>
  <c r="I20" i="14" s="1"/>
  <c r="G17" i="17"/>
  <c r="I19" i="14" s="1"/>
  <c r="G16" i="17"/>
  <c r="I18" i="14" s="1"/>
  <c r="G15" i="17"/>
  <c r="I17" i="14" s="1"/>
  <c r="G14" i="17"/>
  <c r="I16" i="14" s="1"/>
  <c r="G13" i="17"/>
  <c r="I15" i="14" s="1"/>
  <c r="G12" i="17"/>
  <c r="I14" i="14" s="1"/>
  <c r="G11" i="17"/>
  <c r="I13" i="14" s="1"/>
  <c r="G10" i="17"/>
  <c r="G8" i="17"/>
  <c r="G7" i="17"/>
  <c r="I9" i="14" s="1"/>
  <c r="G347" i="16"/>
  <c r="G346" i="16"/>
  <c r="G345" i="16"/>
  <c r="G344" i="16"/>
  <c r="G343" i="16"/>
  <c r="G342" i="16"/>
  <c r="G341" i="16"/>
  <c r="G340" i="16"/>
  <c r="G339" i="16"/>
  <c r="G338" i="16"/>
  <c r="G337" i="16"/>
  <c r="G336" i="16"/>
  <c r="G335" i="16"/>
  <c r="G334" i="16"/>
  <c r="G333" i="16"/>
  <c r="G332" i="16"/>
  <c r="G331" i="16"/>
  <c r="G330" i="16"/>
  <c r="G329" i="16"/>
  <c r="G328" i="16"/>
  <c r="G327" i="16"/>
  <c r="G326" i="16"/>
  <c r="G325" i="16"/>
  <c r="G324" i="16"/>
  <c r="G323" i="16"/>
  <c r="G322" i="16"/>
  <c r="G321" i="16"/>
  <c r="G320" i="16"/>
  <c r="G319" i="16"/>
  <c r="G318" i="16"/>
  <c r="G317" i="16"/>
  <c r="G316" i="16"/>
  <c r="G315" i="16"/>
  <c r="G314" i="16"/>
  <c r="G313" i="16"/>
  <c r="G312" i="16"/>
  <c r="G311" i="16"/>
  <c r="G310" i="16"/>
  <c r="G309" i="16"/>
  <c r="G308" i="16"/>
  <c r="G307" i="16"/>
  <c r="G306" i="16"/>
  <c r="G305" i="16"/>
  <c r="G304" i="16"/>
  <c r="G303" i="16"/>
  <c r="G302" i="16"/>
  <c r="G301" i="16"/>
  <c r="G300" i="16"/>
  <c r="G299" i="16"/>
  <c r="G298" i="16"/>
  <c r="G297" i="16"/>
  <c r="G296" i="16"/>
  <c r="G295" i="16"/>
  <c r="G294" i="16"/>
  <c r="G293" i="16"/>
  <c r="G292" i="16"/>
  <c r="G291" i="16"/>
  <c r="G290" i="16"/>
  <c r="G288" i="16"/>
  <c r="G287" i="16"/>
  <c r="G286" i="16"/>
  <c r="G285" i="16"/>
  <c r="G284" i="16"/>
  <c r="G283" i="16"/>
  <c r="G282" i="16"/>
  <c r="G281" i="16"/>
  <c r="G279" i="16"/>
  <c r="G278" i="16"/>
  <c r="G277" i="16"/>
  <c r="G276" i="16"/>
  <c r="G275" i="16"/>
  <c r="G274" i="16"/>
  <c r="G273" i="16"/>
  <c r="G272" i="16"/>
  <c r="G271" i="16"/>
  <c r="G270" i="16"/>
  <c r="G269" i="16"/>
  <c r="G268" i="16"/>
  <c r="G267" i="16"/>
  <c r="G266" i="16"/>
  <c r="G265" i="16"/>
  <c r="G264" i="16"/>
  <c r="G263" i="16"/>
  <c r="G262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5" i="16"/>
  <c r="G224" i="16"/>
  <c r="G223" i="16"/>
  <c r="G222" i="16"/>
  <c r="G221" i="16"/>
  <c r="G220" i="16"/>
  <c r="G219" i="16"/>
  <c r="G218" i="16"/>
  <c r="G217" i="16"/>
  <c r="G216" i="16"/>
  <c r="G215" i="16"/>
  <c r="G214" i="16"/>
  <c r="G213" i="16"/>
  <c r="G212" i="16"/>
  <c r="G211" i="16"/>
  <c r="G210" i="16"/>
  <c r="G209" i="16"/>
  <c r="G208" i="16"/>
  <c r="G207" i="16"/>
  <c r="G206" i="16"/>
  <c r="G205" i="16"/>
  <c r="G204" i="16"/>
  <c r="G203" i="16"/>
  <c r="G202" i="16"/>
  <c r="G201" i="16"/>
  <c r="G200" i="16"/>
  <c r="G199" i="16"/>
  <c r="G198" i="16"/>
  <c r="G197" i="16"/>
  <c r="G196" i="16"/>
  <c r="G195" i="16"/>
  <c r="G194" i="16"/>
  <c r="G193" i="16"/>
  <c r="G192" i="16"/>
  <c r="G191" i="16"/>
  <c r="G190" i="16"/>
  <c r="G189" i="16"/>
  <c r="G188" i="16"/>
  <c r="G187" i="16"/>
  <c r="G186" i="16"/>
  <c r="G185" i="16"/>
  <c r="G184" i="16"/>
  <c r="G183" i="16"/>
  <c r="G182" i="16"/>
  <c r="G181" i="16"/>
  <c r="G180" i="16"/>
  <c r="G179" i="16"/>
  <c r="G178" i="16"/>
  <c r="G177" i="16"/>
  <c r="G176" i="16"/>
  <c r="G175" i="16"/>
  <c r="G174" i="16"/>
  <c r="G173" i="16"/>
  <c r="G172" i="16"/>
  <c r="G171" i="16"/>
  <c r="G170" i="16"/>
  <c r="G169" i="16"/>
  <c r="G168" i="16"/>
  <c r="G167" i="16"/>
  <c r="G166" i="16"/>
  <c r="G165" i="16"/>
  <c r="G164" i="16"/>
  <c r="G163" i="16"/>
  <c r="G162" i="16"/>
  <c r="G161" i="16"/>
  <c r="G160" i="16"/>
  <c r="G159" i="16"/>
  <c r="G158" i="16"/>
  <c r="G157" i="16"/>
  <c r="G156" i="16"/>
  <c r="G155" i="16"/>
  <c r="G154" i="16"/>
  <c r="G153" i="16"/>
  <c r="G152" i="16"/>
  <c r="G151" i="16"/>
  <c r="G150" i="16"/>
  <c r="G149" i="16"/>
  <c r="G148" i="16"/>
  <c r="G147" i="16"/>
  <c r="G146" i="16"/>
  <c r="G145" i="16"/>
  <c r="G144" i="16"/>
  <c r="G143" i="16"/>
  <c r="G142" i="16"/>
  <c r="G141" i="16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H106" i="14"/>
  <c r="H105" i="14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H81" i="14"/>
  <c r="H80" i="14"/>
  <c r="H79" i="14"/>
  <c r="H78" i="14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0" i="16"/>
  <c r="G19" i="16"/>
  <c r="G18" i="16"/>
  <c r="G17" i="16"/>
  <c r="G16" i="16"/>
  <c r="G15" i="16"/>
  <c r="G14" i="16"/>
  <c r="G13" i="16"/>
  <c r="G12" i="16"/>
  <c r="G11" i="16"/>
  <c r="H12" i="14"/>
  <c r="G8" i="16"/>
  <c r="G7" i="16"/>
  <c r="H9" i="14" s="1"/>
  <c r="G29" i="15"/>
  <c r="K29" i="15" s="1"/>
  <c r="G30" i="15"/>
  <c r="G31" i="15"/>
  <c r="G32" i="15"/>
  <c r="G33" i="15"/>
  <c r="G34" i="15"/>
  <c r="G35" i="15"/>
  <c r="G36" i="15"/>
  <c r="G37" i="15"/>
  <c r="G38" i="15"/>
  <c r="G39" i="15"/>
  <c r="K39" i="15" s="1"/>
  <c r="G40" i="15"/>
  <c r="G41" i="15"/>
  <c r="G42" i="15"/>
  <c r="G43" i="15"/>
  <c r="G44" i="15"/>
  <c r="K44" i="15" s="1"/>
  <c r="G45" i="15"/>
  <c r="G46" i="15"/>
  <c r="G47" i="15"/>
  <c r="G48" i="15"/>
  <c r="K48" i="15" s="1"/>
  <c r="G49" i="15"/>
  <c r="G50" i="15"/>
  <c r="G51" i="15"/>
  <c r="K51" i="15" s="1"/>
  <c r="G52" i="15"/>
  <c r="G53" i="15"/>
  <c r="K53" i="15" s="1"/>
  <c r="G54" i="15"/>
  <c r="G55" i="15"/>
  <c r="G56" i="15"/>
  <c r="G57" i="15"/>
  <c r="G58" i="15"/>
  <c r="G59" i="15"/>
  <c r="K59" i="15" s="1"/>
  <c r="G60" i="15"/>
  <c r="G61" i="15"/>
  <c r="G62" i="15"/>
  <c r="K62" i="15" s="1"/>
  <c r="G63" i="15"/>
  <c r="G64" i="15"/>
  <c r="G65" i="15"/>
  <c r="K65" i="15" s="1"/>
  <c r="G66" i="15"/>
  <c r="K66" i="15" s="1"/>
  <c r="G67" i="15"/>
  <c r="K67" i="15" s="1"/>
  <c r="G68" i="15"/>
  <c r="G69" i="15"/>
  <c r="K69" i="15" s="1"/>
  <c r="G70" i="15"/>
  <c r="K70" i="15" s="1"/>
  <c r="G71" i="15"/>
  <c r="K71" i="15" s="1"/>
  <c r="G72" i="15"/>
  <c r="G73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5" i="14"/>
  <c r="G106" i="14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K128" i="15" s="1"/>
  <c r="G129" i="15"/>
  <c r="K129" i="15" s="1"/>
  <c r="G130" i="15"/>
  <c r="K130" i="15" s="1"/>
  <c r="G131" i="15"/>
  <c r="K131" i="15" s="1"/>
  <c r="G132" i="15"/>
  <c r="K132" i="15" s="1"/>
  <c r="G133" i="15"/>
  <c r="K133" i="15" s="1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1" i="15"/>
  <c r="G282" i="15"/>
  <c r="G283" i="15"/>
  <c r="G284" i="15"/>
  <c r="G285" i="15"/>
  <c r="G286" i="15"/>
  <c r="G287" i="15"/>
  <c r="G288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14" i="14"/>
  <c r="G16" i="14"/>
  <c r="G25" i="15"/>
  <c r="G27" i="15"/>
  <c r="K27" i="15" s="1"/>
  <c r="G28" i="15"/>
  <c r="G26" i="15"/>
  <c r="K26" i="15" s="1"/>
  <c r="G24" i="15"/>
  <c r="G23" i="15"/>
  <c r="G22" i="15"/>
  <c r="G20" i="15"/>
  <c r="G19" i="15"/>
  <c r="G18" i="15"/>
  <c r="G18" i="14"/>
  <c r="G17" i="14"/>
  <c r="G15" i="14"/>
  <c r="G10" i="14"/>
  <c r="G7" i="15"/>
  <c r="C180" i="14"/>
  <c r="G344" i="14" l="1"/>
  <c r="K342" i="15"/>
  <c r="G296" i="14"/>
  <c r="K294" i="15"/>
  <c r="G222" i="14"/>
  <c r="K220" i="15"/>
  <c r="G90" i="14"/>
  <c r="K88" i="15"/>
  <c r="K88" i="16" s="1"/>
  <c r="K88" i="17" s="1"/>
  <c r="G48" i="14"/>
  <c r="K46" i="15"/>
  <c r="G22" i="14"/>
  <c r="K20" i="15"/>
  <c r="G343" i="14"/>
  <c r="K341" i="15"/>
  <c r="G335" i="14"/>
  <c r="K333" i="15"/>
  <c r="G327" i="14"/>
  <c r="K325" i="15"/>
  <c r="G319" i="14"/>
  <c r="K317" i="15"/>
  <c r="G311" i="14"/>
  <c r="K309" i="15"/>
  <c r="G303" i="14"/>
  <c r="K301" i="15"/>
  <c r="G295" i="14"/>
  <c r="K293" i="15"/>
  <c r="G286" i="14"/>
  <c r="K284" i="15"/>
  <c r="G277" i="14"/>
  <c r="K275" i="15"/>
  <c r="G269" i="14"/>
  <c r="K267" i="15"/>
  <c r="G261" i="14"/>
  <c r="K259" i="15"/>
  <c r="G253" i="14"/>
  <c r="K251" i="15"/>
  <c r="G245" i="14"/>
  <c r="K243" i="15"/>
  <c r="G237" i="14"/>
  <c r="K235" i="15"/>
  <c r="G229" i="14"/>
  <c r="K227" i="15"/>
  <c r="G221" i="14"/>
  <c r="K219" i="15"/>
  <c r="G213" i="14"/>
  <c r="K211" i="15"/>
  <c r="G205" i="14"/>
  <c r="K203" i="15"/>
  <c r="G197" i="14"/>
  <c r="K195" i="15"/>
  <c r="G189" i="14"/>
  <c r="K187" i="15"/>
  <c r="G181" i="14"/>
  <c r="K179" i="15"/>
  <c r="K179" i="16" s="1"/>
  <c r="K179" i="17" s="1"/>
  <c r="G173" i="14"/>
  <c r="K171" i="15"/>
  <c r="G165" i="14"/>
  <c r="K163" i="15"/>
  <c r="G157" i="14"/>
  <c r="K155" i="15"/>
  <c r="G149" i="14"/>
  <c r="K147" i="15"/>
  <c r="K147" i="16" s="1"/>
  <c r="K147" i="17" s="1"/>
  <c r="G141" i="14"/>
  <c r="K139" i="15"/>
  <c r="G125" i="14"/>
  <c r="K123" i="15"/>
  <c r="G117" i="14"/>
  <c r="K115" i="15"/>
  <c r="G109" i="14"/>
  <c r="K107" i="15"/>
  <c r="G97" i="14"/>
  <c r="K95" i="15"/>
  <c r="K95" i="16" s="1"/>
  <c r="K95" i="17" s="1"/>
  <c r="G89" i="14"/>
  <c r="K87" i="15"/>
  <c r="G81" i="14"/>
  <c r="K79" i="15"/>
  <c r="K79" i="16" s="1"/>
  <c r="G63" i="14"/>
  <c r="K61" i="15"/>
  <c r="G47" i="14"/>
  <c r="K45" i="15"/>
  <c r="K45" i="16" s="1"/>
  <c r="K45" i="17" s="1"/>
  <c r="G39" i="14"/>
  <c r="K37" i="15"/>
  <c r="G352" i="14"/>
  <c r="K350" i="15"/>
  <c r="G312" i="14"/>
  <c r="K310" i="15"/>
  <c r="K310" i="16" s="1"/>
  <c r="K310" i="17" s="1"/>
  <c r="G254" i="14"/>
  <c r="K252" i="15"/>
  <c r="K252" i="16" s="1"/>
  <c r="K252" i="17" s="1"/>
  <c r="G206" i="14"/>
  <c r="K204" i="15"/>
  <c r="G166" i="14"/>
  <c r="K164" i="15"/>
  <c r="G118" i="14"/>
  <c r="K116" i="15"/>
  <c r="G56" i="14"/>
  <c r="K54" i="15"/>
  <c r="K54" i="16" s="1"/>
  <c r="K54" i="17" s="1"/>
  <c r="G24" i="14"/>
  <c r="K22" i="15"/>
  <c r="G342" i="14"/>
  <c r="K340" i="15"/>
  <c r="G334" i="14"/>
  <c r="K332" i="15"/>
  <c r="G326" i="14"/>
  <c r="K324" i="15"/>
  <c r="K324" i="16" s="1"/>
  <c r="K324" i="17" s="1"/>
  <c r="G318" i="14"/>
  <c r="K316" i="15"/>
  <c r="G310" i="14"/>
  <c r="K308" i="15"/>
  <c r="G302" i="14"/>
  <c r="K300" i="15"/>
  <c r="G294" i="14"/>
  <c r="K292" i="15"/>
  <c r="K292" i="16" s="1"/>
  <c r="K292" i="17" s="1"/>
  <c r="G285" i="14"/>
  <c r="K283" i="15"/>
  <c r="G276" i="14"/>
  <c r="K274" i="15"/>
  <c r="G268" i="14"/>
  <c r="K266" i="15"/>
  <c r="G260" i="14"/>
  <c r="K258" i="15"/>
  <c r="K258" i="16" s="1"/>
  <c r="K258" i="17" s="1"/>
  <c r="G252" i="14"/>
  <c r="K250" i="15"/>
  <c r="G244" i="14"/>
  <c r="K242" i="15"/>
  <c r="G236" i="14"/>
  <c r="K234" i="15"/>
  <c r="G228" i="14"/>
  <c r="K226" i="15"/>
  <c r="K226" i="16" s="1"/>
  <c r="K226" i="17" s="1"/>
  <c r="G220" i="14"/>
  <c r="K218" i="15"/>
  <c r="G212" i="14"/>
  <c r="K210" i="15"/>
  <c r="G204" i="14"/>
  <c r="K202" i="15"/>
  <c r="G196" i="14"/>
  <c r="K194" i="15"/>
  <c r="K194" i="16" s="1"/>
  <c r="K194" i="17" s="1"/>
  <c r="G188" i="14"/>
  <c r="K186" i="15"/>
  <c r="G180" i="14"/>
  <c r="K178" i="15"/>
  <c r="G172" i="14"/>
  <c r="K170" i="15"/>
  <c r="K170" i="16" s="1"/>
  <c r="K170" i="17" s="1"/>
  <c r="G164" i="14"/>
  <c r="K162" i="15"/>
  <c r="K162" i="16" s="1"/>
  <c r="K162" i="17" s="1"/>
  <c r="G156" i="14"/>
  <c r="K154" i="15"/>
  <c r="G148" i="14"/>
  <c r="K146" i="15"/>
  <c r="G140" i="14"/>
  <c r="K138" i="15"/>
  <c r="K138" i="16" s="1"/>
  <c r="K138" i="17" s="1"/>
  <c r="G124" i="14"/>
  <c r="K122" i="15"/>
  <c r="K122" i="16" s="1"/>
  <c r="K122" i="17" s="1"/>
  <c r="G116" i="14"/>
  <c r="K114" i="15"/>
  <c r="G108" i="14"/>
  <c r="K106" i="15"/>
  <c r="G96" i="14"/>
  <c r="K94" i="15"/>
  <c r="G88" i="14"/>
  <c r="K86" i="15"/>
  <c r="K86" i="16" s="1"/>
  <c r="K86" i="17" s="1"/>
  <c r="G80" i="14"/>
  <c r="K78" i="15"/>
  <c r="K78" i="16" s="1"/>
  <c r="G70" i="14"/>
  <c r="K68" i="15"/>
  <c r="G62" i="14"/>
  <c r="K60" i="15"/>
  <c r="G54" i="14"/>
  <c r="K52" i="15"/>
  <c r="G38" i="14"/>
  <c r="K36" i="15"/>
  <c r="G351" i="14"/>
  <c r="K349" i="15"/>
  <c r="G328" i="14"/>
  <c r="K326" i="15"/>
  <c r="G262" i="14"/>
  <c r="K260" i="15"/>
  <c r="K260" i="16" s="1"/>
  <c r="K260" i="17" s="1"/>
  <c r="G214" i="14"/>
  <c r="K212" i="15"/>
  <c r="G158" i="14"/>
  <c r="K156" i="15"/>
  <c r="G25" i="14"/>
  <c r="K23" i="15"/>
  <c r="K23" i="16" s="1"/>
  <c r="K23" i="17" s="1"/>
  <c r="G349" i="14"/>
  <c r="K347" i="15"/>
  <c r="K347" i="16" s="1"/>
  <c r="K347" i="17" s="1"/>
  <c r="G341" i="14"/>
  <c r="K339" i="15"/>
  <c r="G333" i="14"/>
  <c r="K331" i="15"/>
  <c r="G325" i="14"/>
  <c r="K323" i="15"/>
  <c r="G317" i="14"/>
  <c r="K315" i="15"/>
  <c r="K315" i="16" s="1"/>
  <c r="K315" i="17" s="1"/>
  <c r="G309" i="14"/>
  <c r="K307" i="15"/>
  <c r="G301" i="14"/>
  <c r="K299" i="15"/>
  <c r="G293" i="14"/>
  <c r="K291" i="15"/>
  <c r="G284" i="14"/>
  <c r="K282" i="15"/>
  <c r="K282" i="16" s="1"/>
  <c r="K282" i="17" s="1"/>
  <c r="G275" i="14"/>
  <c r="K273" i="15"/>
  <c r="G267" i="14"/>
  <c r="K265" i="15"/>
  <c r="G259" i="14"/>
  <c r="K257" i="15"/>
  <c r="G251" i="14"/>
  <c r="K249" i="15"/>
  <c r="K249" i="16" s="1"/>
  <c r="K249" i="17" s="1"/>
  <c r="G243" i="14"/>
  <c r="K241" i="15"/>
  <c r="G235" i="14"/>
  <c r="K233" i="15"/>
  <c r="G227" i="14"/>
  <c r="K225" i="15"/>
  <c r="G219" i="14"/>
  <c r="K217" i="15"/>
  <c r="K217" i="16" s="1"/>
  <c r="K217" i="17" s="1"/>
  <c r="G211" i="14"/>
  <c r="K209" i="15"/>
  <c r="G203" i="14"/>
  <c r="K201" i="15"/>
  <c r="G195" i="14"/>
  <c r="K193" i="15"/>
  <c r="G187" i="14"/>
  <c r="K185" i="15"/>
  <c r="K185" i="16" s="1"/>
  <c r="K185" i="17" s="1"/>
  <c r="G179" i="14"/>
  <c r="K177" i="15"/>
  <c r="G171" i="14"/>
  <c r="K169" i="15"/>
  <c r="G163" i="14"/>
  <c r="K161" i="15"/>
  <c r="G155" i="14"/>
  <c r="K153" i="15"/>
  <c r="K153" i="16" s="1"/>
  <c r="K153" i="17" s="1"/>
  <c r="G147" i="14"/>
  <c r="K145" i="15"/>
  <c r="G139" i="14"/>
  <c r="K137" i="15"/>
  <c r="G123" i="14"/>
  <c r="K121" i="15"/>
  <c r="G115" i="14"/>
  <c r="K113" i="15"/>
  <c r="G95" i="14"/>
  <c r="K93" i="15"/>
  <c r="G87" i="14"/>
  <c r="K85" i="15"/>
  <c r="G79" i="14"/>
  <c r="K77" i="15"/>
  <c r="K77" i="16" s="1"/>
  <c r="G45" i="14"/>
  <c r="K43" i="15"/>
  <c r="K43" i="16" s="1"/>
  <c r="K43" i="17" s="1"/>
  <c r="G37" i="14"/>
  <c r="K35" i="15"/>
  <c r="K35" i="16" s="1"/>
  <c r="K35" i="17" s="1"/>
  <c r="G350" i="14"/>
  <c r="K348" i="15"/>
  <c r="G21" i="14"/>
  <c r="K19" i="15"/>
  <c r="G278" i="14"/>
  <c r="K276" i="15"/>
  <c r="K276" i="16" s="1"/>
  <c r="K276" i="17" s="1"/>
  <c r="G182" i="14"/>
  <c r="K180" i="15"/>
  <c r="K180" i="16" s="1"/>
  <c r="K180" i="17" s="1"/>
  <c r="G348" i="14"/>
  <c r="K346" i="15"/>
  <c r="G340" i="14"/>
  <c r="K338" i="15"/>
  <c r="G332" i="14"/>
  <c r="K330" i="15"/>
  <c r="K330" i="16" s="1"/>
  <c r="K330" i="17" s="1"/>
  <c r="G324" i="14"/>
  <c r="K322" i="15"/>
  <c r="G316" i="14"/>
  <c r="K314" i="15"/>
  <c r="G308" i="14"/>
  <c r="K306" i="15"/>
  <c r="G300" i="14"/>
  <c r="K298" i="15"/>
  <c r="K298" i="16" s="1"/>
  <c r="K298" i="17" s="1"/>
  <c r="G292" i="14"/>
  <c r="K290" i="15"/>
  <c r="K290" i="16" s="1"/>
  <c r="K290" i="17" s="1"/>
  <c r="G283" i="14"/>
  <c r="K281" i="15"/>
  <c r="G274" i="14"/>
  <c r="K272" i="15"/>
  <c r="G266" i="14"/>
  <c r="K264" i="15"/>
  <c r="K264" i="16" s="1"/>
  <c r="K264" i="17" s="1"/>
  <c r="G258" i="14"/>
  <c r="K256" i="15"/>
  <c r="G250" i="14"/>
  <c r="K248" i="15"/>
  <c r="G242" i="14"/>
  <c r="K240" i="15"/>
  <c r="G234" i="14"/>
  <c r="K232" i="15"/>
  <c r="K232" i="16" s="1"/>
  <c r="K232" i="17" s="1"/>
  <c r="G226" i="14"/>
  <c r="K224" i="15"/>
  <c r="K224" i="16" s="1"/>
  <c r="K224" i="17" s="1"/>
  <c r="G218" i="14"/>
  <c r="K216" i="15"/>
  <c r="G210" i="14"/>
  <c r="K208" i="15"/>
  <c r="G202" i="14"/>
  <c r="K200" i="15"/>
  <c r="G194" i="14"/>
  <c r="K192" i="15"/>
  <c r="G186" i="14"/>
  <c r="K184" i="15"/>
  <c r="G178" i="14"/>
  <c r="K176" i="15"/>
  <c r="G170" i="14"/>
  <c r="K168" i="15"/>
  <c r="G162" i="14"/>
  <c r="K160" i="15"/>
  <c r="G154" i="14"/>
  <c r="K152" i="15"/>
  <c r="G146" i="14"/>
  <c r="K144" i="15"/>
  <c r="G138" i="14"/>
  <c r="K136" i="15"/>
  <c r="G122" i="14"/>
  <c r="K120" i="15"/>
  <c r="K120" i="16" s="1"/>
  <c r="K120" i="17" s="1"/>
  <c r="G114" i="14"/>
  <c r="K112" i="15"/>
  <c r="K112" i="16" s="1"/>
  <c r="K112" i="17" s="1"/>
  <c r="G94" i="14"/>
  <c r="K92" i="15"/>
  <c r="K92" i="16" s="1"/>
  <c r="K92" i="17" s="1"/>
  <c r="G86" i="14"/>
  <c r="K84" i="15"/>
  <c r="K84" i="16" s="1"/>
  <c r="K84" i="17" s="1"/>
  <c r="G78" i="14"/>
  <c r="K76" i="15"/>
  <c r="K76" i="16" s="1"/>
  <c r="G60" i="14"/>
  <c r="K58" i="15"/>
  <c r="K58" i="16" s="1"/>
  <c r="K58" i="17" s="1"/>
  <c r="G52" i="14"/>
  <c r="K50" i="15"/>
  <c r="K50" i="16" s="1"/>
  <c r="K50" i="17" s="1"/>
  <c r="G44" i="14"/>
  <c r="K42" i="15"/>
  <c r="K42" i="16" s="1"/>
  <c r="K42" i="17" s="1"/>
  <c r="G36" i="14"/>
  <c r="K34" i="15"/>
  <c r="K34" i="16" s="1"/>
  <c r="K34" i="17" s="1"/>
  <c r="G336" i="14"/>
  <c r="K334" i="15"/>
  <c r="G287" i="14"/>
  <c r="K285" i="15"/>
  <c r="G238" i="14"/>
  <c r="K236" i="15"/>
  <c r="G190" i="14"/>
  <c r="K188" i="15"/>
  <c r="K188" i="16" s="1"/>
  <c r="K188" i="17" s="1"/>
  <c r="G142" i="14"/>
  <c r="K140" i="15"/>
  <c r="K140" i="16" s="1"/>
  <c r="K140" i="17" s="1"/>
  <c r="G110" i="14"/>
  <c r="K108" i="15"/>
  <c r="G32" i="14"/>
  <c r="K30" i="15"/>
  <c r="K30" i="16" s="1"/>
  <c r="K30" i="17" s="1"/>
  <c r="G347" i="14"/>
  <c r="K345" i="15"/>
  <c r="K345" i="16" s="1"/>
  <c r="K345" i="17" s="1"/>
  <c r="G339" i="14"/>
  <c r="K337" i="15"/>
  <c r="K337" i="16" s="1"/>
  <c r="K337" i="17" s="1"/>
  <c r="G331" i="14"/>
  <c r="K329" i="15"/>
  <c r="K329" i="16" s="1"/>
  <c r="K329" i="17" s="1"/>
  <c r="G323" i="14"/>
  <c r="K321" i="15"/>
  <c r="K321" i="16" s="1"/>
  <c r="K321" i="17" s="1"/>
  <c r="G315" i="14"/>
  <c r="K313" i="15"/>
  <c r="G307" i="14"/>
  <c r="K305" i="15"/>
  <c r="G299" i="14"/>
  <c r="K297" i="15"/>
  <c r="K297" i="16" s="1"/>
  <c r="K297" i="17" s="1"/>
  <c r="G290" i="14"/>
  <c r="K288" i="15"/>
  <c r="K288" i="16" s="1"/>
  <c r="K288" i="17" s="1"/>
  <c r="G281" i="14"/>
  <c r="K279" i="15"/>
  <c r="G273" i="14"/>
  <c r="K271" i="15"/>
  <c r="G265" i="14"/>
  <c r="K263" i="15"/>
  <c r="G257" i="14"/>
  <c r="K255" i="15"/>
  <c r="K255" i="16" s="1"/>
  <c r="K255" i="17" s="1"/>
  <c r="G249" i="14"/>
  <c r="K247" i="15"/>
  <c r="K247" i="16" s="1"/>
  <c r="K247" i="17" s="1"/>
  <c r="G241" i="14"/>
  <c r="K239" i="15"/>
  <c r="K239" i="16" s="1"/>
  <c r="K239" i="17" s="1"/>
  <c r="G233" i="14"/>
  <c r="K231" i="15"/>
  <c r="K231" i="16" s="1"/>
  <c r="K231" i="17" s="1"/>
  <c r="G225" i="14"/>
  <c r="K223" i="15"/>
  <c r="K223" i="16" s="1"/>
  <c r="G217" i="14"/>
  <c r="K215" i="15"/>
  <c r="K215" i="16" s="1"/>
  <c r="K215" i="17" s="1"/>
  <c r="G209" i="14"/>
  <c r="K207" i="15"/>
  <c r="K207" i="16" s="1"/>
  <c r="K207" i="17" s="1"/>
  <c r="G201" i="14"/>
  <c r="K199" i="15"/>
  <c r="K199" i="16" s="1"/>
  <c r="K199" i="17" s="1"/>
  <c r="G185" i="14"/>
  <c r="K183" i="15"/>
  <c r="K183" i="16" s="1"/>
  <c r="K183" i="17" s="1"/>
  <c r="G177" i="14"/>
  <c r="K175" i="15"/>
  <c r="G169" i="14"/>
  <c r="K167" i="15"/>
  <c r="G161" i="14"/>
  <c r="K159" i="15"/>
  <c r="G145" i="14"/>
  <c r="K143" i="15"/>
  <c r="K143" i="16" s="1"/>
  <c r="K143" i="17" s="1"/>
  <c r="G137" i="14"/>
  <c r="K135" i="15"/>
  <c r="G129" i="14"/>
  <c r="K127" i="15"/>
  <c r="G121" i="14"/>
  <c r="K119" i="15"/>
  <c r="K119" i="16" s="1"/>
  <c r="K119" i="17" s="1"/>
  <c r="G113" i="14"/>
  <c r="K111" i="15"/>
  <c r="K111" i="16" s="1"/>
  <c r="K111" i="17" s="1"/>
  <c r="G101" i="14"/>
  <c r="K99" i="15"/>
  <c r="G93" i="14"/>
  <c r="K91" i="15"/>
  <c r="K91" i="16" s="1"/>
  <c r="K91" i="17" s="1"/>
  <c r="G85" i="14"/>
  <c r="K83" i="15"/>
  <c r="K83" i="16" s="1"/>
  <c r="K83" i="17" s="1"/>
  <c r="G75" i="14"/>
  <c r="K73" i="15"/>
  <c r="K73" i="16" s="1"/>
  <c r="K73" i="17" s="1"/>
  <c r="G59" i="14"/>
  <c r="K57" i="15"/>
  <c r="K57" i="16" s="1"/>
  <c r="K57" i="17" s="1"/>
  <c r="G51" i="14"/>
  <c r="K49" i="15"/>
  <c r="K49" i="16" s="1"/>
  <c r="K49" i="17" s="1"/>
  <c r="G43" i="14"/>
  <c r="K41" i="15"/>
  <c r="K41" i="16" s="1"/>
  <c r="K41" i="17" s="1"/>
  <c r="G35" i="14"/>
  <c r="K33" i="15"/>
  <c r="K33" i="16" s="1"/>
  <c r="K33" i="17" s="1"/>
  <c r="G320" i="14"/>
  <c r="K318" i="15"/>
  <c r="G270" i="14"/>
  <c r="K268" i="15"/>
  <c r="K268" i="16" s="1"/>
  <c r="K268" i="17" s="1"/>
  <c r="G230" i="14"/>
  <c r="K228" i="15"/>
  <c r="K228" i="16" s="1"/>
  <c r="K228" i="17" s="1"/>
  <c r="G174" i="14"/>
  <c r="K172" i="15"/>
  <c r="K172" i="16" s="1"/>
  <c r="K172" i="17" s="1"/>
  <c r="G126" i="14"/>
  <c r="K124" i="15"/>
  <c r="K124" i="16" s="1"/>
  <c r="K124" i="17" s="1"/>
  <c r="G82" i="14"/>
  <c r="K80" i="15"/>
  <c r="G26" i="14"/>
  <c r="K24" i="15"/>
  <c r="K24" i="16" s="1"/>
  <c r="K24" i="17" s="1"/>
  <c r="G30" i="14"/>
  <c r="K28" i="15"/>
  <c r="K28" i="16" s="1"/>
  <c r="K28" i="17" s="1"/>
  <c r="G346" i="14"/>
  <c r="K344" i="15"/>
  <c r="K344" i="16" s="1"/>
  <c r="K344" i="17" s="1"/>
  <c r="G338" i="14"/>
  <c r="K336" i="15"/>
  <c r="K336" i="16" s="1"/>
  <c r="K336" i="17" s="1"/>
  <c r="G330" i="14"/>
  <c r="K328" i="15"/>
  <c r="K328" i="16" s="1"/>
  <c r="K328" i="17" s="1"/>
  <c r="G322" i="14"/>
  <c r="K320" i="15"/>
  <c r="K320" i="16" s="1"/>
  <c r="K320" i="17" s="1"/>
  <c r="G314" i="14"/>
  <c r="K312" i="15"/>
  <c r="K312" i="16" s="1"/>
  <c r="K312" i="17" s="1"/>
  <c r="G306" i="14"/>
  <c r="K304" i="15"/>
  <c r="K304" i="16" s="1"/>
  <c r="K304" i="17" s="1"/>
  <c r="G298" i="14"/>
  <c r="K296" i="15"/>
  <c r="K296" i="16" s="1"/>
  <c r="K296" i="17" s="1"/>
  <c r="G289" i="14"/>
  <c r="K287" i="15"/>
  <c r="K287" i="16" s="1"/>
  <c r="K287" i="17" s="1"/>
  <c r="G280" i="14"/>
  <c r="K278" i="15"/>
  <c r="K278" i="16" s="1"/>
  <c r="G272" i="14"/>
  <c r="K270" i="15"/>
  <c r="K270" i="16" s="1"/>
  <c r="K270" i="17" s="1"/>
  <c r="G264" i="14"/>
  <c r="K262" i="15"/>
  <c r="K262" i="16" s="1"/>
  <c r="K262" i="17" s="1"/>
  <c r="G256" i="14"/>
  <c r="K254" i="15"/>
  <c r="K254" i="16" s="1"/>
  <c r="K254" i="17" s="1"/>
  <c r="G248" i="14"/>
  <c r="K246" i="15"/>
  <c r="K246" i="16" s="1"/>
  <c r="K246" i="17" s="1"/>
  <c r="G240" i="14"/>
  <c r="K238" i="15"/>
  <c r="K238" i="16" s="1"/>
  <c r="K238" i="17" s="1"/>
  <c r="G232" i="14"/>
  <c r="K230" i="15"/>
  <c r="K230" i="16" s="1"/>
  <c r="K230" i="17" s="1"/>
  <c r="G224" i="14"/>
  <c r="K222" i="15"/>
  <c r="K222" i="16" s="1"/>
  <c r="G216" i="14"/>
  <c r="K214" i="15"/>
  <c r="K214" i="16" s="1"/>
  <c r="K214" i="17" s="1"/>
  <c r="G208" i="14"/>
  <c r="K206" i="15"/>
  <c r="K206" i="16" s="1"/>
  <c r="K206" i="17" s="1"/>
  <c r="G200" i="14"/>
  <c r="K198" i="15"/>
  <c r="K198" i="16" s="1"/>
  <c r="K198" i="17" s="1"/>
  <c r="G192" i="14"/>
  <c r="K190" i="15"/>
  <c r="K190" i="16" s="1"/>
  <c r="K190" i="17" s="1"/>
  <c r="G184" i="14"/>
  <c r="K182" i="15"/>
  <c r="K182" i="16" s="1"/>
  <c r="K182" i="17" s="1"/>
  <c r="G176" i="14"/>
  <c r="K174" i="15"/>
  <c r="K174" i="16" s="1"/>
  <c r="K174" i="17" s="1"/>
  <c r="G168" i="14"/>
  <c r="K166" i="15"/>
  <c r="K166" i="16" s="1"/>
  <c r="K166" i="17" s="1"/>
  <c r="G160" i="14"/>
  <c r="K158" i="15"/>
  <c r="K158" i="16" s="1"/>
  <c r="K158" i="17" s="1"/>
  <c r="G152" i="14"/>
  <c r="K150" i="15"/>
  <c r="K150" i="16" s="1"/>
  <c r="K150" i="17" s="1"/>
  <c r="G144" i="14"/>
  <c r="K142" i="15"/>
  <c r="K142" i="16" s="1"/>
  <c r="K142" i="17" s="1"/>
  <c r="G136" i="14"/>
  <c r="K134" i="15"/>
  <c r="K134" i="16" s="1"/>
  <c r="K134" i="17" s="1"/>
  <c r="G128" i="14"/>
  <c r="K126" i="15"/>
  <c r="K126" i="16" s="1"/>
  <c r="K126" i="17" s="1"/>
  <c r="G120" i="14"/>
  <c r="K118" i="15"/>
  <c r="K118" i="16" s="1"/>
  <c r="K118" i="17" s="1"/>
  <c r="G112" i="14"/>
  <c r="K110" i="15"/>
  <c r="K110" i="16" s="1"/>
  <c r="K110" i="17" s="1"/>
  <c r="G100" i="14"/>
  <c r="K98" i="15"/>
  <c r="K98" i="16" s="1"/>
  <c r="K98" i="17" s="1"/>
  <c r="G92" i="14"/>
  <c r="K90" i="15"/>
  <c r="K90" i="16" s="1"/>
  <c r="K90" i="17" s="1"/>
  <c r="G84" i="14"/>
  <c r="K82" i="15"/>
  <c r="K82" i="16" s="1"/>
  <c r="K82" i="17" s="1"/>
  <c r="G74" i="14"/>
  <c r="K72" i="15"/>
  <c r="K72" i="16" s="1"/>
  <c r="K72" i="17" s="1"/>
  <c r="G66" i="14"/>
  <c r="K64" i="15"/>
  <c r="K64" i="16" s="1"/>
  <c r="K64" i="17" s="1"/>
  <c r="G58" i="14"/>
  <c r="K56" i="15"/>
  <c r="K56" i="16" s="1"/>
  <c r="K56" i="17" s="1"/>
  <c r="G42" i="14"/>
  <c r="K40" i="15"/>
  <c r="K40" i="16" s="1"/>
  <c r="K40" i="17" s="1"/>
  <c r="G34" i="14"/>
  <c r="K32" i="15"/>
  <c r="K32" i="16" s="1"/>
  <c r="K32" i="17" s="1"/>
  <c r="G27" i="14"/>
  <c r="K25" i="15"/>
  <c r="K25" i="16" s="1"/>
  <c r="K25" i="17" s="1"/>
  <c r="G304" i="14"/>
  <c r="K302" i="15"/>
  <c r="K302" i="16" s="1"/>
  <c r="K302" i="17" s="1"/>
  <c r="G246" i="14"/>
  <c r="K244" i="15"/>
  <c r="K244" i="16" s="1"/>
  <c r="K244" i="17" s="1"/>
  <c r="G198" i="14"/>
  <c r="K196" i="15"/>
  <c r="K196" i="16" s="1"/>
  <c r="K196" i="17" s="1"/>
  <c r="G150" i="14"/>
  <c r="K148" i="15"/>
  <c r="K148" i="16" s="1"/>
  <c r="K148" i="17" s="1"/>
  <c r="G98" i="14"/>
  <c r="K96" i="15"/>
  <c r="K96" i="16" s="1"/>
  <c r="K96" i="17" s="1"/>
  <c r="G40" i="14"/>
  <c r="K38" i="15"/>
  <c r="K38" i="16" s="1"/>
  <c r="K38" i="17" s="1"/>
  <c r="G20" i="14"/>
  <c r="K18" i="15"/>
  <c r="K18" i="16" s="1"/>
  <c r="K18" i="17" s="1"/>
  <c r="G345" i="14"/>
  <c r="K343" i="15"/>
  <c r="K343" i="16" s="1"/>
  <c r="K343" i="17" s="1"/>
  <c r="G337" i="14"/>
  <c r="K335" i="15"/>
  <c r="K335" i="16" s="1"/>
  <c r="K335" i="17" s="1"/>
  <c r="G329" i="14"/>
  <c r="K327" i="15"/>
  <c r="K327" i="16" s="1"/>
  <c r="K327" i="17" s="1"/>
  <c r="G321" i="14"/>
  <c r="K319" i="15"/>
  <c r="K319" i="16" s="1"/>
  <c r="K319" i="17" s="1"/>
  <c r="G313" i="14"/>
  <c r="K311" i="15"/>
  <c r="K311" i="16" s="1"/>
  <c r="K311" i="17" s="1"/>
  <c r="K311" i="18" s="1"/>
  <c r="G305" i="14"/>
  <c r="K303" i="15"/>
  <c r="K303" i="16" s="1"/>
  <c r="K303" i="17" s="1"/>
  <c r="G297" i="14"/>
  <c r="K295" i="15"/>
  <c r="K295" i="16" s="1"/>
  <c r="K295" i="17" s="1"/>
  <c r="G288" i="14"/>
  <c r="K286" i="15"/>
  <c r="K286" i="16" s="1"/>
  <c r="K286" i="17" s="1"/>
  <c r="G279" i="14"/>
  <c r="K277" i="15"/>
  <c r="K277" i="16" s="1"/>
  <c r="K277" i="17" s="1"/>
  <c r="G271" i="14"/>
  <c r="K269" i="15"/>
  <c r="K269" i="16" s="1"/>
  <c r="K269" i="17" s="1"/>
  <c r="G263" i="14"/>
  <c r="K261" i="15"/>
  <c r="G255" i="14"/>
  <c r="K253" i="15"/>
  <c r="G247" i="14"/>
  <c r="K245" i="15"/>
  <c r="K245" i="16" s="1"/>
  <c r="K245" i="17" s="1"/>
  <c r="G239" i="14"/>
  <c r="K237" i="15"/>
  <c r="K237" i="16" s="1"/>
  <c r="K237" i="17" s="1"/>
  <c r="G223" i="14"/>
  <c r="K221" i="15"/>
  <c r="G215" i="14"/>
  <c r="K213" i="15"/>
  <c r="K213" i="16" s="1"/>
  <c r="K213" i="17" s="1"/>
  <c r="G207" i="14"/>
  <c r="K205" i="15"/>
  <c r="K205" i="16" s="1"/>
  <c r="K205" i="17" s="1"/>
  <c r="G199" i="14"/>
  <c r="K197" i="15"/>
  <c r="K197" i="16" s="1"/>
  <c r="K197" i="17" s="1"/>
  <c r="G191" i="14"/>
  <c r="K189" i="15"/>
  <c r="K189" i="16" s="1"/>
  <c r="K189" i="17" s="1"/>
  <c r="G183" i="14"/>
  <c r="K181" i="15"/>
  <c r="G175" i="14"/>
  <c r="K173" i="15"/>
  <c r="G167" i="14"/>
  <c r="K165" i="15"/>
  <c r="K165" i="16" s="1"/>
  <c r="K165" i="17" s="1"/>
  <c r="G159" i="14"/>
  <c r="K157" i="15"/>
  <c r="K157" i="16" s="1"/>
  <c r="K157" i="17" s="1"/>
  <c r="G151" i="14"/>
  <c r="K149" i="15"/>
  <c r="K149" i="16" s="1"/>
  <c r="K149" i="17" s="1"/>
  <c r="G143" i="14"/>
  <c r="K141" i="15"/>
  <c r="K141" i="16" s="1"/>
  <c r="K141" i="17" s="1"/>
  <c r="G127" i="14"/>
  <c r="K125" i="15"/>
  <c r="K125" i="16" s="1"/>
  <c r="K125" i="17" s="1"/>
  <c r="G119" i="14"/>
  <c r="K117" i="15"/>
  <c r="K117" i="16" s="1"/>
  <c r="K117" i="17" s="1"/>
  <c r="G111" i="14"/>
  <c r="K109" i="15"/>
  <c r="K109" i="16" s="1"/>
  <c r="K109" i="17" s="1"/>
  <c r="G99" i="14"/>
  <c r="K97" i="15"/>
  <c r="K97" i="16" s="1"/>
  <c r="K97" i="17" s="1"/>
  <c r="G91" i="14"/>
  <c r="K89" i="15"/>
  <c r="K89" i="16" s="1"/>
  <c r="K89" i="17" s="1"/>
  <c r="G83" i="14"/>
  <c r="K81" i="15"/>
  <c r="K81" i="16" s="1"/>
  <c r="K81" i="17" s="1"/>
  <c r="G65" i="14"/>
  <c r="K63" i="15"/>
  <c r="G57" i="14"/>
  <c r="K55" i="15"/>
  <c r="K55" i="16" s="1"/>
  <c r="K55" i="17" s="1"/>
  <c r="G49" i="14"/>
  <c r="K47" i="15"/>
  <c r="K47" i="16" s="1"/>
  <c r="K47" i="17" s="1"/>
  <c r="G33" i="14"/>
  <c r="K31" i="15"/>
  <c r="K31" i="16" s="1"/>
  <c r="K31" i="17" s="1"/>
  <c r="G193" i="14"/>
  <c r="K191" i="15"/>
  <c r="G153" i="14"/>
  <c r="K151" i="15"/>
  <c r="G231" i="14"/>
  <c r="K229" i="15"/>
  <c r="K229" i="16" s="1"/>
  <c r="K229" i="17" s="1"/>
  <c r="H16" i="14"/>
  <c r="K14" i="16"/>
  <c r="H25" i="14"/>
  <c r="H33" i="14"/>
  <c r="H37" i="14"/>
  <c r="H45" i="14"/>
  <c r="H49" i="14"/>
  <c r="H57" i="14"/>
  <c r="H65" i="14"/>
  <c r="K63" i="16"/>
  <c r="K63" i="17" s="1"/>
  <c r="H73" i="14"/>
  <c r="K71" i="16"/>
  <c r="K71" i="17" s="1"/>
  <c r="H86" i="14"/>
  <c r="H94" i="14"/>
  <c r="H114" i="14"/>
  <c r="H122" i="14"/>
  <c r="H130" i="14"/>
  <c r="K128" i="16"/>
  <c r="H134" i="14"/>
  <c r="K132" i="16"/>
  <c r="K132" i="17" s="1"/>
  <c r="H142" i="14"/>
  <c r="H150" i="14"/>
  <c r="H158" i="14"/>
  <c r="K156" i="16"/>
  <c r="H166" i="14"/>
  <c r="K164" i="16"/>
  <c r="H174" i="14"/>
  <c r="H182" i="14"/>
  <c r="H190" i="14"/>
  <c r="H198" i="14"/>
  <c r="H206" i="14"/>
  <c r="K204" i="16"/>
  <c r="K204" i="17" s="1"/>
  <c r="H214" i="14"/>
  <c r="K212" i="16"/>
  <c r="H222" i="14"/>
  <c r="K220" i="16"/>
  <c r="H226" i="14"/>
  <c r="H234" i="14"/>
  <c r="H242" i="14"/>
  <c r="K240" i="16"/>
  <c r="H250" i="14"/>
  <c r="K248" i="16"/>
  <c r="H258" i="14"/>
  <c r="K256" i="16"/>
  <c r="K256" i="17" s="1"/>
  <c r="H266" i="14"/>
  <c r="H270" i="14"/>
  <c r="H278" i="14"/>
  <c r="H292" i="14"/>
  <c r="H300" i="14"/>
  <c r="H312" i="14"/>
  <c r="H10" i="14"/>
  <c r="K8" i="16"/>
  <c r="H15" i="14"/>
  <c r="K13" i="16"/>
  <c r="H19" i="14"/>
  <c r="K17" i="16"/>
  <c r="K17" i="17" s="1"/>
  <c r="H24" i="14"/>
  <c r="K22" i="16"/>
  <c r="H28" i="14"/>
  <c r="K26" i="16"/>
  <c r="K26" i="17" s="1"/>
  <c r="H32" i="14"/>
  <c r="H36" i="14"/>
  <c r="H40" i="14"/>
  <c r="H44" i="14"/>
  <c r="H48" i="14"/>
  <c r="K46" i="16"/>
  <c r="H52" i="14"/>
  <c r="H56" i="14"/>
  <c r="H60" i="14"/>
  <c r="H64" i="14"/>
  <c r="K62" i="16"/>
  <c r="H68" i="14"/>
  <c r="K66" i="16"/>
  <c r="H72" i="14"/>
  <c r="K70" i="16"/>
  <c r="H76" i="14"/>
  <c r="K74" i="16"/>
  <c r="H85" i="14"/>
  <c r="H89" i="14"/>
  <c r="K87" i="16"/>
  <c r="K87" i="17" s="1"/>
  <c r="H93" i="14"/>
  <c r="H97" i="14"/>
  <c r="H101" i="14"/>
  <c r="K99" i="16"/>
  <c r="H109" i="14"/>
  <c r="K107" i="16"/>
  <c r="K107" i="17" s="1"/>
  <c r="H113" i="14"/>
  <c r="H117" i="14"/>
  <c r="K115" i="16"/>
  <c r="H121" i="14"/>
  <c r="H125" i="14"/>
  <c r="K123" i="16"/>
  <c r="K123" i="17" s="1"/>
  <c r="H129" i="14"/>
  <c r="K127" i="16"/>
  <c r="K127" i="17" s="1"/>
  <c r="H133" i="14"/>
  <c r="K131" i="16"/>
  <c r="K131" i="17" s="1"/>
  <c r="H137" i="14"/>
  <c r="K135" i="16"/>
  <c r="K135" i="17" s="1"/>
  <c r="H141" i="14"/>
  <c r="K139" i="16"/>
  <c r="K139" i="17" s="1"/>
  <c r="H145" i="14"/>
  <c r="H149" i="14"/>
  <c r="H153" i="14"/>
  <c r="K151" i="16"/>
  <c r="K151" i="17" s="1"/>
  <c r="H157" i="14"/>
  <c r="K155" i="16"/>
  <c r="K155" i="17" s="1"/>
  <c r="H161" i="14"/>
  <c r="K159" i="16"/>
  <c r="K159" i="17" s="1"/>
  <c r="H165" i="14"/>
  <c r="K163" i="16"/>
  <c r="K163" i="17" s="1"/>
  <c r="H169" i="14"/>
  <c r="K167" i="16"/>
  <c r="K167" i="17" s="1"/>
  <c r="H173" i="14"/>
  <c r="K171" i="16"/>
  <c r="K171" i="17" s="1"/>
  <c r="H177" i="14"/>
  <c r="K175" i="16"/>
  <c r="K175" i="17" s="1"/>
  <c r="H181" i="14"/>
  <c r="H185" i="14"/>
  <c r="H189" i="14"/>
  <c r="K187" i="16"/>
  <c r="K187" i="17" s="1"/>
  <c r="H193" i="14"/>
  <c r="K191" i="16"/>
  <c r="H197" i="14"/>
  <c r="K195" i="16"/>
  <c r="K195" i="17" s="1"/>
  <c r="H201" i="14"/>
  <c r="H205" i="14"/>
  <c r="K203" i="16"/>
  <c r="K203" i="17" s="1"/>
  <c r="H209" i="14"/>
  <c r="H213" i="14"/>
  <c r="K211" i="16"/>
  <c r="K211" i="17" s="1"/>
  <c r="H217" i="14"/>
  <c r="H221" i="14"/>
  <c r="K219" i="16"/>
  <c r="K219" i="17" s="1"/>
  <c r="H225" i="14"/>
  <c r="H229" i="14"/>
  <c r="K227" i="16"/>
  <c r="K227" i="17" s="1"/>
  <c r="H233" i="14"/>
  <c r="H237" i="14"/>
  <c r="K235" i="16"/>
  <c r="K235" i="17" s="1"/>
  <c r="H241" i="14"/>
  <c r="H245" i="14"/>
  <c r="K243" i="16"/>
  <c r="K243" i="17" s="1"/>
  <c r="H249" i="14"/>
  <c r="H253" i="14"/>
  <c r="K251" i="16"/>
  <c r="K251" i="17" s="1"/>
  <c r="H257" i="14"/>
  <c r="H261" i="14"/>
  <c r="K259" i="16"/>
  <c r="K259" i="17" s="1"/>
  <c r="H265" i="14"/>
  <c r="K263" i="16"/>
  <c r="K263" i="17" s="1"/>
  <c r="H269" i="14"/>
  <c r="K267" i="16"/>
  <c r="K267" i="17" s="1"/>
  <c r="H273" i="14"/>
  <c r="K271" i="16"/>
  <c r="K271" i="17" s="1"/>
  <c r="H277" i="14"/>
  <c r="K275" i="16"/>
  <c r="K275" i="17" s="1"/>
  <c r="H281" i="14"/>
  <c r="K279" i="16"/>
  <c r="K279" i="17" s="1"/>
  <c r="H286" i="14"/>
  <c r="K284" i="16"/>
  <c r="K284" i="17" s="1"/>
  <c r="H290" i="14"/>
  <c r="H295" i="14"/>
  <c r="K293" i="16"/>
  <c r="H299" i="14"/>
  <c r="H303" i="14"/>
  <c r="K301" i="16"/>
  <c r="K301" i="17" s="1"/>
  <c r="H307" i="14"/>
  <c r="K305" i="16"/>
  <c r="K305" i="17" s="1"/>
  <c r="H311" i="14"/>
  <c r="K309" i="16"/>
  <c r="K309" i="17" s="1"/>
  <c r="H315" i="14"/>
  <c r="K313" i="16"/>
  <c r="H319" i="14"/>
  <c r="K317" i="16"/>
  <c r="K317" i="17" s="1"/>
  <c r="H323" i="14"/>
  <c r="H327" i="14"/>
  <c r="K325" i="16"/>
  <c r="H331" i="14"/>
  <c r="H335" i="14"/>
  <c r="K333" i="16"/>
  <c r="K333" i="17" s="1"/>
  <c r="H339" i="14"/>
  <c r="H343" i="14"/>
  <c r="K341" i="16"/>
  <c r="K341" i="17" s="1"/>
  <c r="H347" i="14"/>
  <c r="H18" i="14"/>
  <c r="K16" i="16"/>
  <c r="K16" i="17" s="1"/>
  <c r="H27" i="14"/>
  <c r="H35" i="14"/>
  <c r="H47" i="14"/>
  <c r="H55" i="14"/>
  <c r="K53" i="16"/>
  <c r="K53" i="17" s="1"/>
  <c r="H63" i="14"/>
  <c r="K61" i="16"/>
  <c r="K61" i="17" s="1"/>
  <c r="H92" i="14"/>
  <c r="H100" i="14"/>
  <c r="H112" i="14"/>
  <c r="H120" i="14"/>
  <c r="H128" i="14"/>
  <c r="H140" i="14"/>
  <c r="H148" i="14"/>
  <c r="K146" i="16"/>
  <c r="H156" i="14"/>
  <c r="K154" i="16"/>
  <c r="H164" i="14"/>
  <c r="H172" i="14"/>
  <c r="H180" i="14"/>
  <c r="K178" i="16"/>
  <c r="K178" i="17" s="1"/>
  <c r="H188" i="14"/>
  <c r="K186" i="16"/>
  <c r="H200" i="14"/>
  <c r="H208" i="14"/>
  <c r="H216" i="14"/>
  <c r="H224" i="14"/>
  <c r="H228" i="14"/>
  <c r="H236" i="14"/>
  <c r="K234" i="16"/>
  <c r="K234" i="17" s="1"/>
  <c r="H244" i="14"/>
  <c r="K242" i="16"/>
  <c r="K242" i="17" s="1"/>
  <c r="H252" i="14"/>
  <c r="K250" i="16"/>
  <c r="K250" i="17" s="1"/>
  <c r="H264" i="14"/>
  <c r="H276" i="14"/>
  <c r="K274" i="16"/>
  <c r="K274" i="17" s="1"/>
  <c r="H285" i="14"/>
  <c r="K283" i="16"/>
  <c r="K283" i="17" s="1"/>
  <c r="H294" i="14"/>
  <c r="H302" i="14"/>
  <c r="K300" i="16"/>
  <c r="K300" i="17" s="1"/>
  <c r="H306" i="14"/>
  <c r="H310" i="14"/>
  <c r="K308" i="16"/>
  <c r="K308" i="17" s="1"/>
  <c r="H318" i="14"/>
  <c r="K316" i="16"/>
  <c r="H322" i="14"/>
  <c r="H326" i="14"/>
  <c r="H330" i="14"/>
  <c r="H334" i="14"/>
  <c r="K332" i="16"/>
  <c r="K332" i="17" s="1"/>
  <c r="H338" i="14"/>
  <c r="H342" i="14"/>
  <c r="K340" i="16"/>
  <c r="H346" i="14"/>
  <c r="H350" i="14"/>
  <c r="K348" i="16"/>
  <c r="K348" i="17" s="1"/>
  <c r="H14" i="14"/>
  <c r="K12" i="16"/>
  <c r="H22" i="14"/>
  <c r="K20" i="16"/>
  <c r="K20" i="17" s="1"/>
  <c r="H31" i="14"/>
  <c r="K29" i="16"/>
  <c r="K29" i="17" s="1"/>
  <c r="H39" i="14"/>
  <c r="K37" i="16"/>
  <c r="K37" i="17" s="1"/>
  <c r="H43" i="14"/>
  <c r="H51" i="14"/>
  <c r="H59" i="14"/>
  <c r="H67" i="14"/>
  <c r="K65" i="16"/>
  <c r="K65" i="17" s="1"/>
  <c r="H71" i="14"/>
  <c r="K69" i="16"/>
  <c r="H75" i="14"/>
  <c r="H84" i="14"/>
  <c r="H88" i="14"/>
  <c r="H96" i="14"/>
  <c r="K94" i="16"/>
  <c r="H108" i="14"/>
  <c r="K106" i="16"/>
  <c r="K106" i="17" s="1"/>
  <c r="H116" i="14"/>
  <c r="K114" i="16"/>
  <c r="K114" i="17" s="1"/>
  <c r="H124" i="14"/>
  <c r="H132" i="14"/>
  <c r="K130" i="16"/>
  <c r="K130" i="17" s="1"/>
  <c r="H136" i="14"/>
  <c r="H144" i="14"/>
  <c r="H152" i="14"/>
  <c r="H160" i="14"/>
  <c r="H168" i="14"/>
  <c r="H176" i="14"/>
  <c r="H184" i="14"/>
  <c r="H192" i="14"/>
  <c r="H196" i="14"/>
  <c r="H204" i="14"/>
  <c r="K202" i="16"/>
  <c r="K202" i="17" s="1"/>
  <c r="H212" i="14"/>
  <c r="K210" i="16"/>
  <c r="K210" i="17" s="1"/>
  <c r="H220" i="14"/>
  <c r="K218" i="16"/>
  <c r="K218" i="17" s="1"/>
  <c r="H232" i="14"/>
  <c r="H240" i="14"/>
  <c r="H248" i="14"/>
  <c r="H256" i="14"/>
  <c r="H260" i="14"/>
  <c r="H268" i="14"/>
  <c r="K266" i="16"/>
  <c r="K266" i="17" s="1"/>
  <c r="H272" i="14"/>
  <c r="H280" i="14"/>
  <c r="H289" i="14"/>
  <c r="H298" i="14"/>
  <c r="H314" i="14"/>
  <c r="H13" i="14"/>
  <c r="K11" i="16"/>
  <c r="H17" i="14"/>
  <c r="K15" i="16"/>
  <c r="K15" i="17" s="1"/>
  <c r="H21" i="14"/>
  <c r="K19" i="16"/>
  <c r="K19" i="17" s="1"/>
  <c r="H26" i="14"/>
  <c r="H30" i="14"/>
  <c r="H34" i="14"/>
  <c r="H38" i="14"/>
  <c r="K36" i="16"/>
  <c r="K36" i="17" s="1"/>
  <c r="K36" i="18" s="1"/>
  <c r="H42" i="14"/>
  <c r="H46" i="14"/>
  <c r="K44" i="16"/>
  <c r="K44" i="17" s="1"/>
  <c r="H50" i="14"/>
  <c r="K48" i="16"/>
  <c r="K48" i="17" s="1"/>
  <c r="H54" i="14"/>
  <c r="K52" i="16"/>
  <c r="K52" i="17" s="1"/>
  <c r="H58" i="14"/>
  <c r="H62" i="14"/>
  <c r="K60" i="16"/>
  <c r="K60" i="17" s="1"/>
  <c r="H66" i="14"/>
  <c r="H70" i="14"/>
  <c r="K68" i="16"/>
  <c r="K68" i="17" s="1"/>
  <c r="H74" i="14"/>
  <c r="H83" i="14"/>
  <c r="H87" i="14"/>
  <c r="K85" i="16"/>
  <c r="K85" i="17" s="1"/>
  <c r="H91" i="14"/>
  <c r="H95" i="14"/>
  <c r="K93" i="16"/>
  <c r="H99" i="14"/>
  <c r="H111" i="14"/>
  <c r="H115" i="14"/>
  <c r="K113" i="16"/>
  <c r="K113" i="17" s="1"/>
  <c r="H119" i="14"/>
  <c r="H123" i="14"/>
  <c r="K121" i="16"/>
  <c r="K121" i="17" s="1"/>
  <c r="H127" i="14"/>
  <c r="H131" i="14"/>
  <c r="K129" i="16"/>
  <c r="K129" i="17" s="1"/>
  <c r="H135" i="14"/>
  <c r="K133" i="16"/>
  <c r="H139" i="14"/>
  <c r="K137" i="16"/>
  <c r="K137" i="17" s="1"/>
  <c r="H143" i="14"/>
  <c r="H147" i="14"/>
  <c r="K145" i="16"/>
  <c r="K145" i="17" s="1"/>
  <c r="H151" i="14"/>
  <c r="H155" i="14"/>
  <c r="H159" i="14"/>
  <c r="H163" i="14"/>
  <c r="K161" i="16"/>
  <c r="K161" i="17" s="1"/>
  <c r="H167" i="14"/>
  <c r="H171" i="14"/>
  <c r="K169" i="16"/>
  <c r="H175" i="14"/>
  <c r="K173" i="16"/>
  <c r="K173" i="17" s="1"/>
  <c r="H179" i="14"/>
  <c r="K177" i="16"/>
  <c r="K177" i="17" s="1"/>
  <c r="H183" i="14"/>
  <c r="K181" i="16"/>
  <c r="K181" i="17" s="1"/>
  <c r="H187" i="14"/>
  <c r="H191" i="14"/>
  <c r="H195" i="14"/>
  <c r="K193" i="16"/>
  <c r="K193" i="17" s="1"/>
  <c r="H199" i="14"/>
  <c r="H203" i="14"/>
  <c r="K201" i="16"/>
  <c r="H207" i="14"/>
  <c r="H211" i="14"/>
  <c r="K209" i="16"/>
  <c r="K209" i="17" s="1"/>
  <c r="H215" i="14"/>
  <c r="H219" i="14"/>
  <c r="H223" i="14"/>
  <c r="K221" i="16"/>
  <c r="H227" i="14"/>
  <c r="K225" i="16"/>
  <c r="K225" i="17" s="1"/>
  <c r="H231" i="14"/>
  <c r="H235" i="14"/>
  <c r="K233" i="16"/>
  <c r="H239" i="14"/>
  <c r="H243" i="14"/>
  <c r="K241" i="16"/>
  <c r="K241" i="17" s="1"/>
  <c r="H247" i="14"/>
  <c r="H251" i="14"/>
  <c r="H255" i="14"/>
  <c r="K253" i="16"/>
  <c r="K253" i="17" s="1"/>
  <c r="H259" i="14"/>
  <c r="K257" i="16"/>
  <c r="K257" i="17" s="1"/>
  <c r="H263" i="14"/>
  <c r="K261" i="16"/>
  <c r="K261" i="17" s="1"/>
  <c r="H267" i="14"/>
  <c r="K265" i="16"/>
  <c r="K265" i="17" s="1"/>
  <c r="H271" i="14"/>
  <c r="H275" i="14"/>
  <c r="K273" i="16"/>
  <c r="K273" i="17" s="1"/>
  <c r="H279" i="14"/>
  <c r="H284" i="14"/>
  <c r="H288" i="14"/>
  <c r="H293" i="14"/>
  <c r="K291" i="16"/>
  <c r="K291" i="17" s="1"/>
  <c r="H297" i="14"/>
  <c r="H301" i="14"/>
  <c r="K299" i="16"/>
  <c r="H305" i="14"/>
  <c r="H309" i="14"/>
  <c r="K307" i="16"/>
  <c r="K307" i="17" s="1"/>
  <c r="H313" i="14"/>
  <c r="H317" i="14"/>
  <c r="H321" i="14"/>
  <c r="H325" i="14"/>
  <c r="K323" i="16"/>
  <c r="K323" i="17" s="1"/>
  <c r="H329" i="14"/>
  <c r="H333" i="14"/>
  <c r="K331" i="16"/>
  <c r="K331" i="17" s="1"/>
  <c r="H337" i="14"/>
  <c r="H341" i="14"/>
  <c r="K339" i="16"/>
  <c r="K339" i="17" s="1"/>
  <c r="H345" i="14"/>
  <c r="H349" i="14"/>
  <c r="H351" i="14"/>
  <c r="K349" i="16"/>
  <c r="K349" i="17" s="1"/>
  <c r="H20" i="14"/>
  <c r="H29" i="14"/>
  <c r="K27" i="16"/>
  <c r="K27" i="17" s="1"/>
  <c r="H41" i="14"/>
  <c r="K39" i="16"/>
  <c r="K39" i="17" s="1"/>
  <c r="H53" i="14"/>
  <c r="K51" i="16"/>
  <c r="K51" i="17" s="1"/>
  <c r="H61" i="14"/>
  <c r="K59" i="16"/>
  <c r="K59" i="17" s="1"/>
  <c r="H69" i="14"/>
  <c r="K67" i="16"/>
  <c r="K67" i="17" s="1"/>
  <c r="H82" i="14"/>
  <c r="K80" i="16"/>
  <c r="K80" i="17" s="1"/>
  <c r="H90" i="14"/>
  <c r="H98" i="14"/>
  <c r="H110" i="14"/>
  <c r="K108" i="16"/>
  <c r="K108" i="17" s="1"/>
  <c r="H118" i="14"/>
  <c r="K116" i="16"/>
  <c r="K116" i="17" s="1"/>
  <c r="H126" i="14"/>
  <c r="H138" i="14"/>
  <c r="K136" i="16"/>
  <c r="K136" i="17" s="1"/>
  <c r="H146" i="14"/>
  <c r="K144" i="16"/>
  <c r="K144" i="17" s="1"/>
  <c r="H154" i="14"/>
  <c r="K152" i="16"/>
  <c r="K152" i="17" s="1"/>
  <c r="H162" i="14"/>
  <c r="K160" i="16"/>
  <c r="H170" i="14"/>
  <c r="K168" i="16"/>
  <c r="K168" i="17" s="1"/>
  <c r="H178" i="14"/>
  <c r="K176" i="16"/>
  <c r="K176" i="17" s="1"/>
  <c r="H186" i="14"/>
  <c r="K184" i="16"/>
  <c r="K184" i="17" s="1"/>
  <c r="H194" i="14"/>
  <c r="K192" i="16"/>
  <c r="K192" i="17" s="1"/>
  <c r="H202" i="14"/>
  <c r="K200" i="16"/>
  <c r="K200" i="17" s="1"/>
  <c r="H210" i="14"/>
  <c r="K208" i="16"/>
  <c r="K208" i="17" s="1"/>
  <c r="H218" i="14"/>
  <c r="K216" i="16"/>
  <c r="K216" i="17" s="1"/>
  <c r="H230" i="14"/>
  <c r="H238" i="14"/>
  <c r="K236" i="16"/>
  <c r="K236" i="17" s="1"/>
  <c r="H246" i="14"/>
  <c r="H254" i="14"/>
  <c r="H262" i="14"/>
  <c r="H274" i="14"/>
  <c r="K272" i="16"/>
  <c r="K272" i="17" s="1"/>
  <c r="H283" i="14"/>
  <c r="K281" i="16"/>
  <c r="K281" i="17" s="1"/>
  <c r="H287" i="14"/>
  <c r="K285" i="16"/>
  <c r="K285" i="17" s="1"/>
  <c r="H296" i="14"/>
  <c r="K294" i="16"/>
  <c r="K294" i="17" s="1"/>
  <c r="H304" i="14"/>
  <c r="H308" i="14"/>
  <c r="K306" i="16"/>
  <c r="K306" i="17" s="1"/>
  <c r="H316" i="14"/>
  <c r="K314" i="16"/>
  <c r="H320" i="14"/>
  <c r="K318" i="16"/>
  <c r="K318" i="17" s="1"/>
  <c r="H324" i="14"/>
  <c r="K322" i="16"/>
  <c r="K322" i="17" s="1"/>
  <c r="H328" i="14"/>
  <c r="K326" i="16"/>
  <c r="K326" i="17" s="1"/>
  <c r="H332" i="14"/>
  <c r="H336" i="14"/>
  <c r="K334" i="16"/>
  <c r="K334" i="17" s="1"/>
  <c r="H340" i="14"/>
  <c r="K338" i="16"/>
  <c r="K338" i="17" s="1"/>
  <c r="H344" i="14"/>
  <c r="K342" i="16"/>
  <c r="H348" i="14"/>
  <c r="K346" i="16"/>
  <c r="K346" i="17" s="1"/>
  <c r="H352" i="14"/>
  <c r="K350" i="16"/>
  <c r="K350" i="17" s="1"/>
  <c r="G135" i="14"/>
  <c r="G131" i="14"/>
  <c r="G132" i="14"/>
  <c r="G133" i="14"/>
  <c r="E133" i="14" s="1"/>
  <c r="D133" i="27" s="1"/>
  <c r="E133" i="27" s="1"/>
  <c r="G134" i="14"/>
  <c r="G130" i="14"/>
  <c r="K213" i="14"/>
  <c r="K205" i="14"/>
  <c r="K189" i="14"/>
  <c r="K185" i="14"/>
  <c r="K169" i="14"/>
  <c r="K157" i="14"/>
  <c r="K145" i="14"/>
  <c r="K98" i="14"/>
  <c r="K65" i="14"/>
  <c r="K57" i="14"/>
  <c r="K29" i="14"/>
  <c r="K289" i="14"/>
  <c r="K280" i="14"/>
  <c r="K276" i="14"/>
  <c r="K268" i="14"/>
  <c r="K216" i="14"/>
  <c r="K212" i="14"/>
  <c r="K148" i="14"/>
  <c r="K116" i="14"/>
  <c r="K101" i="14"/>
  <c r="K64" i="14"/>
  <c r="K219" i="14"/>
  <c r="K203" i="14"/>
  <c r="K195" i="14"/>
  <c r="K167" i="14"/>
  <c r="K151" i="14"/>
  <c r="K127" i="14"/>
  <c r="K119" i="14"/>
  <c r="K63" i="14"/>
  <c r="K31" i="14"/>
  <c r="K178" i="14"/>
  <c r="K166" i="14"/>
  <c r="K122" i="14"/>
  <c r="K26" i="14"/>
  <c r="K326" i="14"/>
  <c r="K294" i="14"/>
  <c r="K272" i="14"/>
  <c r="K264" i="14"/>
  <c r="K260" i="14"/>
  <c r="K256" i="14"/>
  <c r="K196" i="14"/>
  <c r="K176" i="14"/>
  <c r="K156" i="14"/>
  <c r="K337" i="14"/>
  <c r="K333" i="14"/>
  <c r="K317" i="14"/>
  <c r="K313" i="14"/>
  <c r="K309" i="14"/>
  <c r="K305" i="14"/>
  <c r="K284" i="14"/>
  <c r="K271" i="14"/>
  <c r="K267" i="14"/>
  <c r="K243" i="14"/>
  <c r="K227" i="14"/>
  <c r="K207" i="14"/>
  <c r="K187" i="14"/>
  <c r="K179" i="14"/>
  <c r="K340" i="14"/>
  <c r="K328" i="14"/>
  <c r="K324" i="14"/>
  <c r="K292" i="14"/>
  <c r="K287" i="14"/>
  <c r="K238" i="14"/>
  <c r="K234" i="14"/>
  <c r="K218" i="14"/>
  <c r="K198" i="14"/>
  <c r="K186" i="14"/>
  <c r="K174" i="14"/>
  <c r="K170" i="14"/>
  <c r="K154" i="14"/>
  <c r="K142" i="14"/>
  <c r="K138" i="14"/>
  <c r="K130" i="14"/>
  <c r="K95" i="14"/>
  <c r="K66" i="14"/>
  <c r="K339" i="14"/>
  <c r="K335" i="14"/>
  <c r="K353" i="14"/>
  <c r="K331" i="14"/>
  <c r="K327" i="14"/>
  <c r="K323" i="14"/>
  <c r="K209" i="14"/>
  <c r="K201" i="14"/>
  <c r="K177" i="14"/>
  <c r="K173" i="14"/>
  <c r="K165" i="14"/>
  <c r="K161" i="14"/>
  <c r="K149" i="14"/>
  <c r="K113" i="14"/>
  <c r="K94" i="14"/>
  <c r="K90" i="14"/>
  <c r="K69" i="14"/>
  <c r="K61" i="14"/>
  <c r="K53" i="14"/>
  <c r="K49" i="14"/>
  <c r="K11" i="14"/>
  <c r="K45" i="14"/>
  <c r="K41" i="14"/>
  <c r="K37" i="14"/>
  <c r="K33" i="14"/>
  <c r="K25" i="14"/>
  <c r="K20" i="14"/>
  <c r="K16" i="14"/>
  <c r="K12" i="14"/>
  <c r="K342" i="14"/>
  <c r="K338" i="14"/>
  <c r="K334" i="14"/>
  <c r="K330" i="14"/>
  <c r="K322" i="14"/>
  <c r="K236" i="14"/>
  <c r="K291" i="14"/>
  <c r="K208" i="14"/>
  <c r="K204" i="14"/>
  <c r="K200" i="14"/>
  <c r="K184" i="14"/>
  <c r="K180" i="14"/>
  <c r="K172" i="14"/>
  <c r="K168" i="14"/>
  <c r="K164" i="14"/>
  <c r="K160" i="14"/>
  <c r="K152" i="14"/>
  <c r="K144" i="14"/>
  <c r="K140" i="14"/>
  <c r="K136" i="14"/>
  <c r="K128" i="14"/>
  <c r="K124" i="14"/>
  <c r="K112" i="14"/>
  <c r="K108" i="14"/>
  <c r="K97" i="14"/>
  <c r="K93" i="14"/>
  <c r="K89" i="14"/>
  <c r="K68" i="14"/>
  <c r="K60" i="14"/>
  <c r="K56" i="14"/>
  <c r="K52" i="14"/>
  <c r="K48" i="14"/>
  <c r="K44" i="14"/>
  <c r="K40" i="14"/>
  <c r="K36" i="14"/>
  <c r="K32" i="14"/>
  <c r="K28" i="14"/>
  <c r="K24" i="14"/>
  <c r="K19" i="14"/>
  <c r="K15" i="14"/>
  <c r="K10" i="14"/>
  <c r="K211" i="14"/>
  <c r="K199" i="14"/>
  <c r="K175" i="14"/>
  <c r="K155" i="14"/>
  <c r="K143" i="14"/>
  <c r="K135" i="14"/>
  <c r="K123" i="14"/>
  <c r="K115" i="14"/>
  <c r="K111" i="14"/>
  <c r="K106" i="14"/>
  <c r="K92" i="14"/>
  <c r="K67" i="14"/>
  <c r="K55" i="14"/>
  <c r="K51" i="14"/>
  <c r="K47" i="14"/>
  <c r="K43" i="14"/>
  <c r="K39" i="14"/>
  <c r="K35" i="14"/>
  <c r="K27" i="14"/>
  <c r="K22" i="14"/>
  <c r="K18" i="14"/>
  <c r="K14" i="14"/>
  <c r="K214" i="14"/>
  <c r="K194" i="14"/>
  <c r="K190" i="14"/>
  <c r="K182" i="14"/>
  <c r="K162" i="14"/>
  <c r="K150" i="14"/>
  <c r="K146" i="14"/>
  <c r="K118" i="14"/>
  <c r="K91" i="14"/>
  <c r="K70" i="14"/>
  <c r="K62" i="14"/>
  <c r="K58" i="14"/>
  <c r="K77" i="14"/>
  <c r="K54" i="14"/>
  <c r="K50" i="14"/>
  <c r="K46" i="14"/>
  <c r="K42" i="14"/>
  <c r="K38" i="14"/>
  <c r="K34" i="14"/>
  <c r="K30" i="14"/>
  <c r="K21" i="14"/>
  <c r="K17" i="14"/>
  <c r="K13" i="14"/>
  <c r="J209" i="14"/>
  <c r="J273" i="14"/>
  <c r="J265" i="14"/>
  <c r="J261" i="14"/>
  <c r="J257" i="14"/>
  <c r="J249" i="14"/>
  <c r="J64" i="14"/>
  <c r="J244" i="14"/>
  <c r="J212" i="14"/>
  <c r="J235" i="14"/>
  <c r="J171" i="14"/>
  <c r="J338" i="14"/>
  <c r="J334" i="14"/>
  <c r="J330" i="14"/>
  <c r="J326" i="14"/>
  <c r="J322" i="14"/>
  <c r="J318" i="14"/>
  <c r="J314" i="14"/>
  <c r="J310" i="14"/>
  <c r="J306" i="14"/>
  <c r="J289" i="14"/>
  <c r="J285" i="14"/>
  <c r="J280" i="14"/>
  <c r="J272" i="14"/>
  <c r="J268" i="14"/>
  <c r="J264" i="14"/>
  <c r="J260" i="14"/>
  <c r="J256" i="14"/>
  <c r="J216" i="14"/>
  <c r="J176" i="14"/>
  <c r="J156" i="14"/>
  <c r="J116" i="14"/>
  <c r="J101" i="14"/>
  <c r="J337" i="14"/>
  <c r="J333" i="14"/>
  <c r="J317" i="14"/>
  <c r="J313" i="14"/>
  <c r="J309" i="14"/>
  <c r="J305" i="14"/>
  <c r="J284" i="14"/>
  <c r="J271" i="14"/>
  <c r="J267" i="14"/>
  <c r="J243" i="14"/>
  <c r="J227" i="14"/>
  <c r="J179" i="14"/>
  <c r="J119" i="14"/>
  <c r="J66" i="14"/>
  <c r="J340" i="14"/>
  <c r="J292" i="14"/>
  <c r="J287" i="14"/>
  <c r="J238" i="14"/>
  <c r="J234" i="14"/>
  <c r="J174" i="14"/>
  <c r="J154" i="14"/>
  <c r="J341" i="14"/>
  <c r="J329" i="14"/>
  <c r="J325" i="14"/>
  <c r="J321" i="14"/>
  <c r="J293" i="14"/>
  <c r="J279" i="14"/>
  <c r="J263" i="14"/>
  <c r="J259" i="14"/>
  <c r="J255" i="14"/>
  <c r="J215" i="14"/>
  <c r="J163" i="14"/>
  <c r="J159" i="14"/>
  <c r="J100" i="14"/>
  <c r="J96" i="14"/>
  <c r="J59" i="14"/>
  <c r="J352" i="14"/>
  <c r="J336" i="14"/>
  <c r="J332" i="14"/>
  <c r="J316" i="14"/>
  <c r="J312" i="14"/>
  <c r="J308" i="14"/>
  <c r="J304" i="14"/>
  <c r="J300" i="14"/>
  <c r="J283" i="14"/>
  <c r="J270" i="14"/>
  <c r="J242" i="14"/>
  <c r="J226" i="14"/>
  <c r="J210" i="14"/>
  <c r="J202" i="14"/>
  <c r="J166" i="14"/>
  <c r="J134" i="14"/>
  <c r="J126" i="14"/>
  <c r="J105" i="14"/>
  <c r="J327" i="14"/>
  <c r="J303" i="14"/>
  <c r="J253" i="14"/>
  <c r="J237" i="14"/>
  <c r="J221" i="14"/>
  <c r="J165" i="14"/>
  <c r="J153" i="14"/>
  <c r="J145" i="14"/>
  <c r="J129" i="14"/>
  <c r="J82" i="14"/>
  <c r="J65" i="14"/>
  <c r="J335" i="14"/>
  <c r="J353" i="14"/>
  <c r="J201" i="14"/>
  <c r="J177" i="14"/>
  <c r="J173" i="14"/>
  <c r="J161" i="14"/>
  <c r="J149" i="14"/>
  <c r="J113" i="14"/>
  <c r="J94" i="14"/>
  <c r="J90" i="14"/>
  <c r="J86" i="14"/>
  <c r="J73" i="14"/>
  <c r="J69" i="14"/>
  <c r="J61" i="14"/>
  <c r="J53" i="14"/>
  <c r="J49" i="14"/>
  <c r="J11" i="14"/>
  <c r="J45" i="14"/>
  <c r="J41" i="14"/>
  <c r="J37" i="14"/>
  <c r="J33" i="14"/>
  <c r="J25" i="14"/>
  <c r="J20" i="14"/>
  <c r="J15" i="14"/>
  <c r="J10" i="14"/>
  <c r="J236" i="14"/>
  <c r="J291" i="14"/>
  <c r="J208" i="14"/>
  <c r="J204" i="14"/>
  <c r="J200" i="14"/>
  <c r="J184" i="14"/>
  <c r="J180" i="14"/>
  <c r="J172" i="14"/>
  <c r="J164" i="14"/>
  <c r="J160" i="14"/>
  <c r="J152" i="14"/>
  <c r="J144" i="14"/>
  <c r="J140" i="14"/>
  <c r="J136" i="14"/>
  <c r="J132" i="14"/>
  <c r="J128" i="14"/>
  <c r="J124" i="14"/>
  <c r="J112" i="14"/>
  <c r="J108" i="14"/>
  <c r="J97" i="14"/>
  <c r="J93" i="14"/>
  <c r="J89" i="14"/>
  <c r="J85" i="14"/>
  <c r="J81" i="14"/>
  <c r="J72" i="14"/>
  <c r="J68" i="14"/>
  <c r="J60" i="14"/>
  <c r="J56" i="14"/>
  <c r="J52" i="14"/>
  <c r="J48" i="14"/>
  <c r="J44" i="14"/>
  <c r="J40" i="14"/>
  <c r="J36" i="14"/>
  <c r="J32" i="14"/>
  <c r="J28" i="14"/>
  <c r="J24" i="14"/>
  <c r="J14" i="14"/>
  <c r="J17" i="14"/>
  <c r="J211" i="14"/>
  <c r="J207" i="14"/>
  <c r="J203" i="14"/>
  <c r="J199" i="14"/>
  <c r="J175" i="14"/>
  <c r="J155" i="14"/>
  <c r="J143" i="14"/>
  <c r="J135" i="14"/>
  <c r="J123" i="14"/>
  <c r="J115" i="14"/>
  <c r="J111" i="14"/>
  <c r="J106" i="14"/>
  <c r="J92" i="14"/>
  <c r="J88" i="14"/>
  <c r="J84" i="14"/>
  <c r="J75" i="14"/>
  <c r="J71" i="14"/>
  <c r="J67" i="14"/>
  <c r="J55" i="14"/>
  <c r="J51" i="14"/>
  <c r="J47" i="14"/>
  <c r="J43" i="14"/>
  <c r="J39" i="14"/>
  <c r="J35" i="14"/>
  <c r="J31" i="14"/>
  <c r="J27" i="14"/>
  <c r="J22" i="14"/>
  <c r="J13" i="14"/>
  <c r="J214" i="14"/>
  <c r="J198" i="14"/>
  <c r="J194" i="14"/>
  <c r="J190" i="14"/>
  <c r="J182" i="14"/>
  <c r="J162" i="14"/>
  <c r="J150" i="14"/>
  <c r="J146" i="14"/>
  <c r="J118" i="14"/>
  <c r="J91" i="14"/>
  <c r="J87" i="14"/>
  <c r="J83" i="14"/>
  <c r="J74" i="14"/>
  <c r="J70" i="14"/>
  <c r="J62" i="14"/>
  <c r="J58" i="14"/>
  <c r="J77" i="14"/>
  <c r="J54" i="14"/>
  <c r="J50" i="14"/>
  <c r="J46" i="14"/>
  <c r="J42" i="14"/>
  <c r="J38" i="14"/>
  <c r="J34" i="14"/>
  <c r="J30" i="14"/>
  <c r="J21" i="14"/>
  <c r="J16" i="14"/>
  <c r="J12" i="14"/>
  <c r="I10" i="14"/>
  <c r="I24" i="14"/>
  <c r="I89" i="14"/>
  <c r="I116" i="14"/>
  <c r="I12" i="14"/>
  <c r="I37" i="14"/>
  <c r="I41" i="14"/>
  <c r="I82" i="14"/>
  <c r="I113" i="14"/>
  <c r="I137" i="14"/>
  <c r="I38" i="14"/>
  <c r="I46" i="14"/>
  <c r="I50" i="14"/>
  <c r="I62" i="14"/>
  <c r="I74" i="14"/>
  <c r="I87" i="14"/>
  <c r="I114" i="14"/>
  <c r="I174" i="14"/>
  <c r="I178" i="14"/>
  <c r="I27" i="14"/>
  <c r="I77" i="14"/>
  <c r="K75" i="17"/>
  <c r="I31" i="14"/>
  <c r="I59" i="14"/>
  <c r="I63" i="14"/>
  <c r="I80" i="14"/>
  <c r="I96" i="14"/>
  <c r="I100" i="14"/>
  <c r="I106" i="14"/>
  <c r="I111" i="14"/>
  <c r="I115" i="14"/>
  <c r="I127" i="14"/>
  <c r="I131" i="14"/>
  <c r="I135" i="14"/>
  <c r="I139" i="14"/>
  <c r="I143" i="14"/>
  <c r="I155" i="14"/>
  <c r="I159" i="14"/>
  <c r="I167" i="14"/>
  <c r="I171" i="14"/>
  <c r="I175" i="14"/>
  <c r="I179" i="14"/>
  <c r="I187" i="14"/>
  <c r="I203" i="14"/>
  <c r="I207" i="14"/>
  <c r="I211" i="14"/>
  <c r="I219" i="14"/>
  <c r="I223" i="14"/>
  <c r="I227" i="14"/>
  <c r="I231" i="14"/>
  <c r="I235" i="14"/>
  <c r="I239" i="14"/>
  <c r="I243" i="14"/>
  <c r="I247" i="14"/>
  <c r="I251" i="14"/>
  <c r="I255" i="14"/>
  <c r="I259" i="14"/>
  <c r="I263" i="14"/>
  <c r="I267" i="14"/>
  <c r="I271" i="14"/>
  <c r="I275" i="14"/>
  <c r="I279" i="14"/>
  <c r="I284" i="14"/>
  <c r="I288" i="14"/>
  <c r="I293" i="14"/>
  <c r="I297" i="14"/>
  <c r="I301" i="14"/>
  <c r="I305" i="14"/>
  <c r="I309" i="14"/>
  <c r="I313" i="14"/>
  <c r="I317" i="14"/>
  <c r="I321" i="14"/>
  <c r="I325" i="14"/>
  <c r="I329" i="14"/>
  <c r="I333" i="14"/>
  <c r="I337" i="14"/>
  <c r="I341" i="14"/>
  <c r="I345" i="14"/>
  <c r="I349" i="14"/>
  <c r="I351" i="14"/>
  <c r="I64" i="14"/>
  <c r="I81" i="14"/>
  <c r="I97" i="14"/>
  <c r="I101" i="14"/>
  <c r="I120" i="14"/>
  <c r="I128" i="14"/>
  <c r="I132" i="14"/>
  <c r="I140" i="14"/>
  <c r="I148" i="14"/>
  <c r="I152" i="14"/>
  <c r="I160" i="14"/>
  <c r="I164" i="14"/>
  <c r="I168" i="14"/>
  <c r="I172" i="14"/>
  <c r="I180" i="14"/>
  <c r="I184" i="14"/>
  <c r="I188" i="14"/>
  <c r="I196" i="14"/>
  <c r="I216" i="14"/>
  <c r="I220" i="14"/>
  <c r="I228" i="14"/>
  <c r="I232" i="14"/>
  <c r="I236" i="14"/>
  <c r="I291" i="14"/>
  <c r="K289" i="17"/>
  <c r="I240" i="14"/>
  <c r="I244" i="14"/>
  <c r="I248" i="14"/>
  <c r="I252" i="14"/>
  <c r="I256" i="14"/>
  <c r="I260" i="14"/>
  <c r="I264" i="14"/>
  <c r="I268" i="14"/>
  <c r="I272" i="14"/>
  <c r="I276" i="14"/>
  <c r="I280" i="14"/>
  <c r="I285" i="14"/>
  <c r="I289" i="14"/>
  <c r="I294" i="14"/>
  <c r="I298" i="14"/>
  <c r="I302" i="14"/>
  <c r="I306" i="14"/>
  <c r="I310" i="14"/>
  <c r="I314" i="14"/>
  <c r="I318" i="14"/>
  <c r="I322" i="14"/>
  <c r="I326" i="14"/>
  <c r="I330" i="14"/>
  <c r="I334" i="14"/>
  <c r="I338" i="14"/>
  <c r="I342" i="14"/>
  <c r="I346" i="14"/>
  <c r="I350" i="14"/>
  <c r="I49" i="14"/>
  <c r="I11" i="14"/>
  <c r="K9" i="17"/>
  <c r="I57" i="14"/>
  <c r="I65" i="14"/>
  <c r="I78" i="14"/>
  <c r="I117" i="14"/>
  <c r="I121" i="14"/>
  <c r="I149" i="14"/>
  <c r="I157" i="14"/>
  <c r="I169" i="14"/>
  <c r="I177" i="14"/>
  <c r="I189" i="14"/>
  <c r="I197" i="14"/>
  <c r="I213" i="14"/>
  <c r="I217" i="14"/>
  <c r="I221" i="14"/>
  <c r="I225" i="14"/>
  <c r="I229" i="14"/>
  <c r="I233" i="14"/>
  <c r="I237" i="14"/>
  <c r="I241" i="14"/>
  <c r="I245" i="14"/>
  <c r="I249" i="14"/>
  <c r="I253" i="14"/>
  <c r="I257" i="14"/>
  <c r="I261" i="14"/>
  <c r="I265" i="14"/>
  <c r="I269" i="14"/>
  <c r="I273" i="14"/>
  <c r="I277" i="14"/>
  <c r="I281" i="14"/>
  <c r="I286" i="14"/>
  <c r="I290" i="14"/>
  <c r="I295" i="14"/>
  <c r="I299" i="14"/>
  <c r="I303" i="14"/>
  <c r="I307" i="14"/>
  <c r="I311" i="14"/>
  <c r="I315" i="14"/>
  <c r="I319" i="14"/>
  <c r="I323" i="14"/>
  <c r="I327" i="14"/>
  <c r="I331" i="14"/>
  <c r="I335" i="14"/>
  <c r="I353" i="14"/>
  <c r="K351" i="17"/>
  <c r="I339" i="14"/>
  <c r="I343" i="14"/>
  <c r="I347" i="14"/>
  <c r="I66" i="14"/>
  <c r="I79" i="14"/>
  <c r="I83" i="14"/>
  <c r="I99" i="14"/>
  <c r="I110" i="14"/>
  <c r="I118" i="14"/>
  <c r="I122" i="14"/>
  <c r="I126" i="14"/>
  <c r="I130" i="14"/>
  <c r="I134" i="14"/>
  <c r="I138" i="14"/>
  <c r="I142" i="14"/>
  <c r="I146" i="14"/>
  <c r="I154" i="14"/>
  <c r="I158" i="14"/>
  <c r="I166" i="14"/>
  <c r="I170" i="14"/>
  <c r="I182" i="14"/>
  <c r="I186" i="14"/>
  <c r="I190" i="14"/>
  <c r="I198" i="14"/>
  <c r="I206" i="14"/>
  <c r="I210" i="14"/>
  <c r="I214" i="14"/>
  <c r="I218" i="14"/>
  <c r="I222" i="14"/>
  <c r="I226" i="14"/>
  <c r="I230" i="14"/>
  <c r="I234" i="14"/>
  <c r="I238" i="14"/>
  <c r="I242" i="14"/>
  <c r="I246" i="14"/>
  <c r="I250" i="14"/>
  <c r="I254" i="14"/>
  <c r="I258" i="14"/>
  <c r="I262" i="14"/>
  <c r="I266" i="14"/>
  <c r="I270" i="14"/>
  <c r="I274" i="14"/>
  <c r="I278" i="14"/>
  <c r="I283" i="14"/>
  <c r="I287" i="14"/>
  <c r="I292" i="14"/>
  <c r="I296" i="14"/>
  <c r="I300" i="14"/>
  <c r="I304" i="14"/>
  <c r="I308" i="14"/>
  <c r="I312" i="14"/>
  <c r="I316" i="14"/>
  <c r="I320" i="14"/>
  <c r="I324" i="14"/>
  <c r="I328" i="14"/>
  <c r="I332" i="14"/>
  <c r="I336" i="14"/>
  <c r="I340" i="14"/>
  <c r="I344" i="14"/>
  <c r="I348" i="14"/>
  <c r="I352" i="14"/>
  <c r="K86" i="14"/>
  <c r="K82" i="14"/>
  <c r="K73" i="14"/>
  <c r="K85" i="14"/>
  <c r="K81" i="14"/>
  <c r="K76" i="14"/>
  <c r="K72" i="14"/>
  <c r="K88" i="14"/>
  <c r="K84" i="14"/>
  <c r="K75" i="14"/>
  <c r="K71" i="14"/>
  <c r="K87" i="14"/>
  <c r="K83" i="14"/>
  <c r="K74" i="14"/>
  <c r="G12" i="14"/>
  <c r="K10" i="17"/>
  <c r="G13" i="14"/>
  <c r="K11" i="17"/>
  <c r="G73" i="14"/>
  <c r="G69" i="14"/>
  <c r="G61" i="14"/>
  <c r="G53" i="14"/>
  <c r="G41" i="14"/>
  <c r="G28" i="14"/>
  <c r="G19" i="14"/>
  <c r="K70" i="17"/>
  <c r="G72" i="14"/>
  <c r="K66" i="17"/>
  <c r="G68" i="14"/>
  <c r="K62" i="17"/>
  <c r="G64" i="14"/>
  <c r="G29" i="14"/>
  <c r="K69" i="17"/>
  <c r="G71" i="14"/>
  <c r="G67" i="14"/>
  <c r="G55" i="14"/>
  <c r="G31" i="14"/>
  <c r="G50" i="14"/>
  <c r="G46" i="14"/>
  <c r="K293" i="17"/>
  <c r="K325" i="17"/>
  <c r="K102" i="17"/>
  <c r="K102" i="18" s="1"/>
  <c r="K102" i="19" s="1"/>
  <c r="K102" i="20" s="1"/>
  <c r="K102" i="21" s="1"/>
  <c r="K102" i="22" s="1"/>
  <c r="K102" i="23" s="1"/>
  <c r="K102" i="24" s="1"/>
  <c r="K102" i="25" s="1"/>
  <c r="K102" i="26" s="1"/>
  <c r="K102" i="28" s="1"/>
  <c r="K102" i="29" s="1"/>
  <c r="K102" i="30" s="1"/>
  <c r="K102" i="31" s="1"/>
  <c r="K102" i="32" s="1"/>
  <c r="K102" i="33" s="1"/>
  <c r="K102" i="34" s="1"/>
  <c r="K102" i="35" s="1"/>
  <c r="K102" i="36" s="1"/>
  <c r="K102" i="37" s="1"/>
  <c r="K102" i="38" s="1"/>
  <c r="K102" i="39" s="1"/>
  <c r="K233" i="17"/>
  <c r="K104" i="17"/>
  <c r="K104" i="18" s="1"/>
  <c r="K104" i="19" s="1"/>
  <c r="K104" i="20" s="1"/>
  <c r="K104" i="21" s="1"/>
  <c r="K104" i="22" s="1"/>
  <c r="K104" i="23" s="1"/>
  <c r="K104" i="24" s="1"/>
  <c r="K104" i="25" s="1"/>
  <c r="K104" i="26" s="1"/>
  <c r="K104" i="28" s="1"/>
  <c r="K104" i="29" s="1"/>
  <c r="K104" i="30" s="1"/>
  <c r="K104" i="31" s="1"/>
  <c r="K104" i="32" s="1"/>
  <c r="K104" i="33" s="1"/>
  <c r="K104" i="34" s="1"/>
  <c r="K104" i="35" s="1"/>
  <c r="K104" i="36" s="1"/>
  <c r="K104" i="37" s="1"/>
  <c r="K104" i="38" s="1"/>
  <c r="K104" i="39" s="1"/>
  <c r="K78" i="17"/>
  <c r="K220" i="17"/>
  <c r="K103" i="17"/>
  <c r="K103" i="18" s="1"/>
  <c r="K103" i="19" s="1"/>
  <c r="K103" i="20" s="1"/>
  <c r="K103" i="21" s="1"/>
  <c r="K103" i="22" s="1"/>
  <c r="K103" i="23" s="1"/>
  <c r="K103" i="24" s="1"/>
  <c r="K103" i="25" s="1"/>
  <c r="K103" i="26" s="1"/>
  <c r="K103" i="28" s="1"/>
  <c r="K103" i="29" s="1"/>
  <c r="K103" i="30" s="1"/>
  <c r="K103" i="31" s="1"/>
  <c r="K103" i="32" s="1"/>
  <c r="K103" i="33" s="1"/>
  <c r="K103" i="34" s="1"/>
  <c r="K103" i="35" s="1"/>
  <c r="K103" i="36" s="1"/>
  <c r="K103" i="37" s="1"/>
  <c r="K103" i="38" s="1"/>
  <c r="K103" i="39" s="1"/>
  <c r="K77" i="17"/>
  <c r="F74" i="14"/>
  <c r="K342" i="17"/>
  <c r="K201" i="17"/>
  <c r="K79" i="17"/>
  <c r="K128" i="17"/>
  <c r="K133" i="17"/>
  <c r="K314" i="17"/>
  <c r="K76" i="17"/>
  <c r="K94" i="17"/>
  <c r="K22" i="17"/>
  <c r="K164" i="17"/>
  <c r="K316" i="17"/>
  <c r="K13" i="17"/>
  <c r="K13" i="18" s="1"/>
  <c r="K186" i="17"/>
  <c r="K154" i="17"/>
  <c r="K12" i="17"/>
  <c r="K12" i="18" s="1"/>
  <c r="K14" i="17"/>
  <c r="K248" i="17"/>
  <c r="K169" i="17"/>
  <c r="K191" i="17"/>
  <c r="K146" i="17"/>
  <c r="K160" i="17"/>
  <c r="K115" i="17"/>
  <c r="G9" i="14"/>
  <c r="K7" i="15"/>
  <c r="K7" i="16" s="1"/>
  <c r="K7" i="17" s="1"/>
  <c r="K7" i="18" s="1"/>
  <c r="K313" i="17"/>
  <c r="K99" i="17"/>
  <c r="K46" i="17"/>
  <c r="K340" i="17"/>
  <c r="K74" i="17"/>
  <c r="K212" i="17"/>
  <c r="K8" i="17"/>
  <c r="K93" i="17"/>
  <c r="K299" i="17"/>
  <c r="K240" i="17"/>
  <c r="K156" i="17"/>
  <c r="E11" i="14" l="1"/>
  <c r="D11" i="27" s="1"/>
  <c r="E11" i="27" s="1"/>
  <c r="E18" i="14"/>
  <c r="D18" i="27" s="1"/>
  <c r="E18" i="27" s="1"/>
  <c r="E29" i="14"/>
  <c r="D29" i="27" s="1"/>
  <c r="E29" i="27" s="1"/>
  <c r="E26" i="14"/>
  <c r="D26" i="27" s="1"/>
  <c r="E26" i="27" s="1"/>
  <c r="E19" i="14"/>
  <c r="D19" i="27" s="1"/>
  <c r="E19" i="27" s="1"/>
  <c r="E12" i="14"/>
  <c r="D12" i="27" s="1"/>
  <c r="E12" i="27" s="1"/>
  <c r="E42" i="14"/>
  <c r="D42" i="27" s="1"/>
  <c r="E42" i="27" s="1"/>
  <c r="E34" i="14"/>
  <c r="D34" i="27" s="1"/>
  <c r="E34" i="27" s="1"/>
  <c r="E39" i="14"/>
  <c r="D39" i="27" s="1"/>
  <c r="E39" i="27" s="1"/>
  <c r="E22" i="14"/>
  <c r="D22" i="27" s="1"/>
  <c r="E22" i="27" s="1"/>
  <c r="E47" i="14"/>
  <c r="D47" i="27" s="1"/>
  <c r="E47" i="27" s="1"/>
  <c r="E15" i="14"/>
  <c r="D15" i="27" s="1"/>
  <c r="E15" i="27" s="1"/>
  <c r="E21" i="14"/>
  <c r="D21" i="27" s="1"/>
  <c r="E21" i="27" s="1"/>
  <c r="E14" i="14"/>
  <c r="D14" i="27" s="1"/>
  <c r="E14" i="27" s="1"/>
  <c r="E55" i="14"/>
  <c r="D55" i="27" s="1"/>
  <c r="E55" i="27" s="1"/>
  <c r="E52" i="14"/>
  <c r="D52" i="27" s="1"/>
  <c r="E52" i="27" s="1"/>
  <c r="E44" i="14"/>
  <c r="D44" i="27" s="1"/>
  <c r="E44" i="27" s="1"/>
  <c r="E36" i="14"/>
  <c r="D36" i="27" s="1"/>
  <c r="E36" i="27" s="1"/>
  <c r="E53" i="14"/>
  <c r="D53" i="27" s="1"/>
  <c r="E53" i="27" s="1"/>
  <c r="E17" i="14"/>
  <c r="D17" i="27" s="1"/>
  <c r="E17" i="27" s="1"/>
  <c r="E51" i="14"/>
  <c r="D51" i="27" s="1"/>
  <c r="E51" i="27" s="1"/>
  <c r="E56" i="14"/>
  <c r="D56" i="27" s="1"/>
  <c r="E56" i="27" s="1"/>
  <c r="E48" i="14"/>
  <c r="D48" i="27" s="1"/>
  <c r="E48" i="27" s="1"/>
  <c r="E40" i="14"/>
  <c r="D40" i="27" s="1"/>
  <c r="E40" i="27" s="1"/>
  <c r="E32" i="14"/>
  <c r="D32" i="27" s="1"/>
  <c r="E32" i="27" s="1"/>
  <c r="E45" i="14"/>
  <c r="D45" i="27" s="1"/>
  <c r="E45" i="27" s="1"/>
  <c r="E33" i="14"/>
  <c r="D33" i="27" s="1"/>
  <c r="E33" i="27" s="1"/>
  <c r="E16" i="14"/>
  <c r="D16" i="27" s="1"/>
  <c r="E16" i="27" s="1"/>
  <c r="E20" i="14"/>
  <c r="D20" i="27" s="1"/>
  <c r="E20" i="27" s="1"/>
  <c r="E54" i="14"/>
  <c r="D54" i="27" s="1"/>
  <c r="E54" i="27" s="1"/>
  <c r="E30" i="14"/>
  <c r="D30" i="27" s="1"/>
  <c r="E30" i="27" s="1"/>
  <c r="E13" i="14"/>
  <c r="D13" i="27" s="1"/>
  <c r="E13" i="27" s="1"/>
  <c r="E43" i="14"/>
  <c r="D43" i="27" s="1"/>
  <c r="E43" i="27" s="1"/>
  <c r="E35" i="14"/>
  <c r="D35" i="27" s="1"/>
  <c r="E35" i="27" s="1"/>
  <c r="E28" i="14"/>
  <c r="D28" i="27" s="1"/>
  <c r="E28" i="27" s="1"/>
  <c r="E25" i="14"/>
  <c r="D25" i="27" s="1"/>
  <c r="E25" i="27" s="1"/>
  <c r="E46" i="14"/>
  <c r="D46" i="27" s="1"/>
  <c r="E46" i="27" s="1"/>
  <c r="E49" i="14"/>
  <c r="D49" i="27" s="1"/>
  <c r="E49" i="27" s="1"/>
  <c r="E41" i="14"/>
  <c r="D41" i="27" s="1"/>
  <c r="E41" i="27" s="1"/>
  <c r="E38" i="14"/>
  <c r="D38" i="27" s="1"/>
  <c r="E38" i="27" s="1"/>
  <c r="E31" i="14"/>
  <c r="D31" i="27" s="1"/>
  <c r="E31" i="27" s="1"/>
  <c r="E10" i="14"/>
  <c r="D10" i="27" s="1"/>
  <c r="E10" i="27" s="1"/>
  <c r="E37" i="14"/>
  <c r="D37" i="27" s="1"/>
  <c r="E37" i="27" s="1"/>
  <c r="E50" i="14"/>
  <c r="D50" i="27" s="1"/>
  <c r="E50" i="27" s="1"/>
  <c r="E27" i="14"/>
  <c r="D27" i="27" s="1"/>
  <c r="E27" i="27" s="1"/>
  <c r="E24" i="14"/>
  <c r="D24" i="27" s="1"/>
  <c r="E24" i="27" s="1"/>
  <c r="E57" i="14"/>
  <c r="D57" i="27" s="1"/>
  <c r="E57" i="27" s="1"/>
  <c r="K222" i="17"/>
  <c r="K222" i="18" s="1"/>
  <c r="K223" i="17"/>
  <c r="K223" i="18" s="1"/>
  <c r="K221" i="17"/>
  <c r="K221" i="18" s="1"/>
  <c r="K221" i="19" s="1"/>
  <c r="E132" i="14"/>
  <c r="D132" i="27" s="1"/>
  <c r="E132" i="27" s="1"/>
  <c r="I354" i="14"/>
  <c r="K342" i="18"/>
  <c r="K14" i="18"/>
  <c r="K14" i="19" s="1"/>
  <c r="K195" i="18"/>
  <c r="K275" i="18"/>
  <c r="K275" i="19" s="1"/>
  <c r="K11" i="18"/>
  <c r="K75" i="18"/>
  <c r="K351" i="18"/>
  <c r="K289" i="18"/>
  <c r="K171" i="18"/>
  <c r="K215" i="18"/>
  <c r="K215" i="19" s="1"/>
  <c r="K10" i="18"/>
  <c r="K9" i="18"/>
  <c r="K175" i="18"/>
  <c r="K185" i="18"/>
  <c r="K170" i="18"/>
  <c r="K267" i="18"/>
  <c r="K85" i="18"/>
  <c r="K156" i="18"/>
  <c r="K240" i="18"/>
  <c r="K71" i="18"/>
  <c r="K153" i="18"/>
  <c r="K57" i="18"/>
  <c r="K279" i="18"/>
  <c r="K96" i="18"/>
  <c r="K168" i="18"/>
  <c r="K200" i="18"/>
  <c r="K33" i="18"/>
  <c r="K99" i="18"/>
  <c r="K264" i="18"/>
  <c r="K261" i="18"/>
  <c r="K249" i="18"/>
  <c r="K243" i="18"/>
  <c r="K187" i="18"/>
  <c r="K273" i="18"/>
  <c r="K218" i="18"/>
  <c r="K309" i="18"/>
  <c r="K97" i="18"/>
  <c r="K224" i="18"/>
  <c r="K77" i="18"/>
  <c r="K234" i="18"/>
  <c r="K142" i="18"/>
  <c r="K254" i="18"/>
  <c r="K254" i="19" s="1"/>
  <c r="K68" i="18"/>
  <c r="K24" i="18"/>
  <c r="K290" i="18"/>
  <c r="K154" i="18"/>
  <c r="K211" i="18"/>
  <c r="K245" i="18"/>
  <c r="K63" i="18"/>
  <c r="K186" i="18"/>
  <c r="K188" i="18"/>
  <c r="K346" i="18"/>
  <c r="K59" i="18"/>
  <c r="K281" i="18"/>
  <c r="K252" i="18"/>
  <c r="K28" i="18"/>
  <c r="K145" i="18"/>
  <c r="K145" i="19" s="1"/>
  <c r="K285" i="18"/>
  <c r="K140" i="18"/>
  <c r="K94" i="18"/>
  <c r="K35" i="18"/>
  <c r="K207" i="18"/>
  <c r="K204" i="18"/>
  <c r="K204" i="19" s="1"/>
  <c r="K283" i="18"/>
  <c r="K277" i="18"/>
  <c r="K277" i="19" s="1"/>
  <c r="K123" i="18"/>
  <c r="K181" i="18"/>
  <c r="K165" i="18"/>
  <c r="K67" i="18"/>
  <c r="K229" i="18"/>
  <c r="K347" i="18"/>
  <c r="K44" i="18"/>
  <c r="K244" i="18"/>
  <c r="K263" i="18"/>
  <c r="K263" i="19" s="1"/>
  <c r="K317" i="18"/>
  <c r="K317" i="19" s="1"/>
  <c r="K48" i="18"/>
  <c r="K134" i="18"/>
  <c r="K62" i="18"/>
  <c r="K109" i="18"/>
  <c r="K331" i="18"/>
  <c r="K52" i="18"/>
  <c r="K98" i="18"/>
  <c r="K90" i="18"/>
  <c r="K125" i="18"/>
  <c r="K166" i="18"/>
  <c r="K232" i="18"/>
  <c r="K232" i="19" s="1"/>
  <c r="K276" i="18"/>
  <c r="K301" i="18"/>
  <c r="K301" i="19" s="1"/>
  <c r="K42" i="18"/>
  <c r="K42" i="19" s="1"/>
  <c r="K298" i="18"/>
  <c r="K107" i="18"/>
  <c r="K74" i="18"/>
  <c r="K228" i="18"/>
  <c r="K121" i="18"/>
  <c r="K313" i="18"/>
  <c r="K333" i="18"/>
  <c r="K333" i="19" s="1"/>
  <c r="K66" i="18"/>
  <c r="K259" i="18"/>
  <c r="K265" i="18"/>
  <c r="K213" i="18"/>
  <c r="K271" i="18"/>
  <c r="K246" i="18"/>
  <c r="K319" i="18"/>
  <c r="K319" i="19" s="1"/>
  <c r="K81" i="18"/>
  <c r="K294" i="18"/>
  <c r="K294" i="19" s="1"/>
  <c r="K114" i="18"/>
  <c r="K146" i="18"/>
  <c r="K189" i="18"/>
  <c r="K189" i="19" s="1"/>
  <c r="K39" i="18"/>
  <c r="K315" i="18"/>
  <c r="K118" i="18"/>
  <c r="K120" i="18"/>
  <c r="K120" i="19" s="1"/>
  <c r="K173" i="18"/>
  <c r="K306" i="18"/>
  <c r="K169" i="18"/>
  <c r="K250" i="18"/>
  <c r="K92" i="18"/>
  <c r="K58" i="18"/>
  <c r="K341" i="18"/>
  <c r="K80" i="18"/>
  <c r="K149" i="18"/>
  <c r="K300" i="18"/>
  <c r="K329" i="18"/>
  <c r="K18" i="18"/>
  <c r="K269" i="18"/>
  <c r="K108" i="18"/>
  <c r="K304" i="18"/>
  <c r="K241" i="18"/>
  <c r="K258" i="18"/>
  <c r="K238" i="18"/>
  <c r="K320" i="18"/>
  <c r="K312" i="18"/>
  <c r="K312" i="19" s="1"/>
  <c r="K330" i="18"/>
  <c r="K174" i="18"/>
  <c r="K324" i="18"/>
  <c r="K308" i="18"/>
  <c r="K321" i="18"/>
  <c r="K83" i="18"/>
  <c r="K76" i="18"/>
  <c r="K219" i="18"/>
  <c r="K112" i="18"/>
  <c r="K167" i="18"/>
  <c r="K116" i="18"/>
  <c r="K32" i="18"/>
  <c r="K196" i="18"/>
  <c r="K133" i="18"/>
  <c r="K257" i="18"/>
  <c r="K284" i="18"/>
  <c r="K26" i="18"/>
  <c r="K328" i="18"/>
  <c r="K47" i="18"/>
  <c r="K31" i="18"/>
  <c r="K61" i="18"/>
  <c r="K45" i="18"/>
  <c r="K93" i="18"/>
  <c r="K163" i="18"/>
  <c r="K8" i="18"/>
  <c r="K8" i="19" s="1"/>
  <c r="K30" i="18"/>
  <c r="K64" i="18"/>
  <c r="K91" i="18"/>
  <c r="K136" i="18"/>
  <c r="K176" i="18"/>
  <c r="K176" i="19" s="1"/>
  <c r="K231" i="18"/>
  <c r="K43" i="18"/>
  <c r="K193" i="18"/>
  <c r="K206" i="18"/>
  <c r="K15" i="18"/>
  <c r="K126" i="18"/>
  <c r="K46" i="18"/>
  <c r="K256" i="18"/>
  <c r="K256" i="19" s="1"/>
  <c r="K37" i="18"/>
  <c r="K152" i="18"/>
  <c r="K132" i="18"/>
  <c r="K132" i="19" s="1"/>
  <c r="K323" i="18"/>
  <c r="K197" i="18"/>
  <c r="K12" i="19" s="1"/>
  <c r="K345" i="18"/>
  <c r="K139" i="18"/>
  <c r="K237" i="18"/>
  <c r="K307" i="18"/>
  <c r="K307" i="19" s="1"/>
  <c r="K117" i="18"/>
  <c r="K27" i="18"/>
  <c r="K27" i="19" s="1"/>
  <c r="K230" i="18"/>
  <c r="K89" i="18"/>
  <c r="K209" i="18"/>
  <c r="K302" i="18"/>
  <c r="K302" i="19" s="1"/>
  <c r="K248" i="18"/>
  <c r="K239" i="18"/>
  <c r="K235" i="18"/>
  <c r="K286" i="18"/>
  <c r="K286" i="19" s="1"/>
  <c r="K151" i="18"/>
  <c r="K208" i="18"/>
  <c r="K60" i="18"/>
  <c r="K60" i="19" s="1"/>
  <c r="K316" i="18"/>
  <c r="K69" i="18"/>
  <c r="K22" i="18"/>
  <c r="K291" i="18"/>
  <c r="K326" i="18"/>
  <c r="K332" i="18"/>
  <c r="K23" i="18"/>
  <c r="K349" i="18"/>
  <c r="K349" i="19" s="1"/>
  <c r="K178" i="18"/>
  <c r="K338" i="18"/>
  <c r="K338" i="19" s="1"/>
  <c r="K87" i="18"/>
  <c r="K334" i="18"/>
  <c r="K155" i="18"/>
  <c r="K158" i="18"/>
  <c r="K242" i="18"/>
  <c r="K242" i="19" s="1"/>
  <c r="K297" i="18"/>
  <c r="K182" i="18"/>
  <c r="K182" i="19" s="1"/>
  <c r="K216" i="18"/>
  <c r="K251" i="18"/>
  <c r="K251" i="19" s="1"/>
  <c r="K128" i="18"/>
  <c r="K111" i="18"/>
  <c r="K72" i="18"/>
  <c r="K180" i="18"/>
  <c r="K288" i="18"/>
  <c r="K50" i="18"/>
  <c r="K50" i="19" s="1"/>
  <c r="K217" i="18"/>
  <c r="K217" i="19" s="1"/>
  <c r="K201" i="18"/>
  <c r="K344" i="18"/>
  <c r="K137" i="18"/>
  <c r="K137" i="19" s="1"/>
  <c r="K210" i="18"/>
  <c r="K210" i="19" s="1"/>
  <c r="K110" i="18"/>
  <c r="K110" i="19" s="1"/>
  <c r="K299" i="18"/>
  <c r="K299" i="19" s="1"/>
  <c r="K49" i="18"/>
  <c r="K86" i="18"/>
  <c r="K212" i="18"/>
  <c r="K212" i="19" s="1"/>
  <c r="K340" i="18"/>
  <c r="K318" i="18"/>
  <c r="K343" i="18"/>
  <c r="K115" i="18"/>
  <c r="K115" i="19" s="1"/>
  <c r="K262" i="18"/>
  <c r="K262" i="19" s="1"/>
  <c r="K184" i="18"/>
  <c r="K95" i="18"/>
  <c r="K160" i="18"/>
  <c r="K305" i="18"/>
  <c r="K296" i="18"/>
  <c r="K38" i="18"/>
  <c r="K135" i="18"/>
  <c r="K54" i="18"/>
  <c r="K54" i="19" s="1"/>
  <c r="K226" i="18"/>
  <c r="K162" i="18"/>
  <c r="K162" i="19" s="1"/>
  <c r="K339" i="18"/>
  <c r="K191" i="18"/>
  <c r="K191" i="19" s="1"/>
  <c r="K144" i="18"/>
  <c r="K73" i="18"/>
  <c r="K106" i="18"/>
  <c r="K106" i="19" s="1"/>
  <c r="K335" i="18"/>
  <c r="K40" i="18"/>
  <c r="K172" i="18"/>
  <c r="K337" i="18"/>
  <c r="K337" i="19" s="1"/>
  <c r="K310" i="18"/>
  <c r="K205" i="18"/>
  <c r="K205" i="19" s="1"/>
  <c r="K159" i="18"/>
  <c r="K159" i="19" s="1"/>
  <c r="K16" i="18"/>
  <c r="K113" i="18"/>
  <c r="K322" i="18"/>
  <c r="K25" i="18"/>
  <c r="K25" i="19" s="1"/>
  <c r="K194" i="18"/>
  <c r="K194" i="19" s="1"/>
  <c r="K78" i="18"/>
  <c r="K164" i="18"/>
  <c r="K127" i="18"/>
  <c r="K127" i="19" s="1"/>
  <c r="K147" i="18"/>
  <c r="K147" i="19" s="1"/>
  <c r="K138" i="18"/>
  <c r="K138" i="19" s="1"/>
  <c r="K148" i="18"/>
  <c r="K150" i="18"/>
  <c r="K150" i="19" s="1"/>
  <c r="K190" i="18"/>
  <c r="K190" i="19" s="1"/>
  <c r="K190" i="20" s="1"/>
  <c r="K177" i="18"/>
  <c r="K270" i="18"/>
  <c r="K270" i="19" s="1"/>
  <c r="K84" i="18"/>
  <c r="K227" i="18"/>
  <c r="K41" i="18"/>
  <c r="K202" i="18"/>
  <c r="K314" i="18"/>
  <c r="K287" i="18"/>
  <c r="K287" i="19" s="1"/>
  <c r="K282" i="18"/>
  <c r="K29" i="18"/>
  <c r="K29" i="19" s="1"/>
  <c r="K70" i="18"/>
  <c r="K157" i="18"/>
  <c r="K268" i="18"/>
  <c r="K119" i="18"/>
  <c r="K19" i="18"/>
  <c r="K183" i="18"/>
  <c r="K183" i="19" s="1"/>
  <c r="K293" i="18"/>
  <c r="K293" i="19" s="1"/>
  <c r="K65" i="18"/>
  <c r="K51" i="18"/>
  <c r="K56" i="18"/>
  <c r="K56" i="19" s="1"/>
  <c r="K325" i="18"/>
  <c r="K55" i="18"/>
  <c r="K55" i="19" s="1"/>
  <c r="K295" i="18"/>
  <c r="K233" i="18"/>
  <c r="K124" i="18"/>
  <c r="K124" i="19" s="1"/>
  <c r="K266" i="18"/>
  <c r="K266" i="19" s="1"/>
  <c r="K34" i="18"/>
  <c r="K350" i="18"/>
  <c r="K350" i="19" s="1"/>
  <c r="K192" i="18"/>
  <c r="K192" i="19" s="1"/>
  <c r="K220" i="18"/>
  <c r="K236" i="18"/>
  <c r="K236" i="19" s="1"/>
  <c r="K88" i="18"/>
  <c r="K88" i="19" s="1"/>
  <c r="K179" i="18"/>
  <c r="K255" i="18"/>
  <c r="K348" i="18"/>
  <c r="K348" i="19" s="1"/>
  <c r="K122" i="18"/>
  <c r="K130" i="18"/>
  <c r="K198" i="18"/>
  <c r="K214" i="18"/>
  <c r="K274" i="18"/>
  <c r="K336" i="18"/>
  <c r="K131" i="18"/>
  <c r="K130" i="19" s="1"/>
  <c r="K130" i="20" s="1"/>
  <c r="K199" i="18"/>
  <c r="K247" i="18"/>
  <c r="K247" i="19" s="1"/>
  <c r="K260" i="18"/>
  <c r="K260" i="19" s="1"/>
  <c r="K82" i="18"/>
  <c r="K141" i="18"/>
  <c r="K141" i="19" s="1"/>
  <c r="K253" i="18"/>
  <c r="K253" i="19" s="1"/>
  <c r="K303" i="18"/>
  <c r="K327" i="18"/>
  <c r="K327" i="19" s="1"/>
  <c r="K79" i="18"/>
  <c r="K143" i="18"/>
  <c r="K143" i="19" s="1"/>
  <c r="K311" i="19"/>
  <c r="K292" i="18"/>
  <c r="K272" i="18"/>
  <c r="K272" i="19" s="1"/>
  <c r="K20" i="18"/>
  <c r="K53" i="18"/>
  <c r="K129" i="18"/>
  <c r="K161" i="18"/>
  <c r="K161" i="19" s="1"/>
  <c r="K225" i="18"/>
  <c r="K225" i="19" s="1"/>
  <c r="K225" i="20" s="1"/>
  <c r="K17" i="18"/>
  <c r="K17" i="19" s="1"/>
  <c r="H354" i="14"/>
  <c r="G354" i="14"/>
  <c r="K195" i="19" l="1"/>
  <c r="K137" i="20"/>
  <c r="K230" i="19"/>
  <c r="K328" i="19"/>
  <c r="K283" i="19"/>
  <c r="K309" i="19"/>
  <c r="K303" i="19"/>
  <c r="K325" i="19"/>
  <c r="K239" i="19"/>
  <c r="K293" i="20" s="1"/>
  <c r="K131" i="19"/>
  <c r="K214" i="19"/>
  <c r="K295" i="19"/>
  <c r="K334" i="19"/>
  <c r="K334" i="20" s="1"/>
  <c r="K334" i="21" s="1"/>
  <c r="K248" i="19"/>
  <c r="K30" i="19"/>
  <c r="K45" i="19"/>
  <c r="K320" i="19"/>
  <c r="K169" i="19"/>
  <c r="K90" i="19"/>
  <c r="K24" i="19"/>
  <c r="K199" i="19"/>
  <c r="K51" i="19"/>
  <c r="K198" i="19"/>
  <c r="K22" i="19"/>
  <c r="K22" i="20" s="1"/>
  <c r="K193" i="19"/>
  <c r="K136" i="19"/>
  <c r="K129" i="19"/>
  <c r="K34" i="19"/>
  <c r="K53" i="19"/>
  <c r="K268" i="19"/>
  <c r="K282" i="19"/>
  <c r="K310" i="19"/>
  <c r="K310" i="20" s="1"/>
  <c r="K184" i="19"/>
  <c r="K117" i="19"/>
  <c r="K152" i="19"/>
  <c r="K91" i="19"/>
  <c r="K91" i="20" s="1"/>
  <c r="K91" i="21" s="1"/>
  <c r="K196" i="19"/>
  <c r="K120" i="20" s="1"/>
  <c r="K330" i="19"/>
  <c r="K166" i="19"/>
  <c r="K166" i="20" s="1"/>
  <c r="K166" i="21" s="1"/>
  <c r="K52" i="19"/>
  <c r="K292" i="19"/>
  <c r="K255" i="19"/>
  <c r="K119" i="19"/>
  <c r="K148" i="19"/>
  <c r="K164" i="19"/>
  <c r="K164" i="20" s="1"/>
  <c r="K322" i="19"/>
  <c r="K40" i="19"/>
  <c r="K38" i="19"/>
  <c r="K343" i="19"/>
  <c r="K216" i="19"/>
  <c r="K158" i="19"/>
  <c r="K158" i="20" s="1"/>
  <c r="K235" i="19"/>
  <c r="K140" i="19"/>
  <c r="K336" i="19"/>
  <c r="K41" i="19"/>
  <c r="K296" i="19"/>
  <c r="K318" i="19"/>
  <c r="K111" i="19"/>
  <c r="K155" i="19"/>
  <c r="K208" i="19"/>
  <c r="K209" i="19"/>
  <c r="K43" i="19"/>
  <c r="K149" i="19"/>
  <c r="K149" i="20" s="1"/>
  <c r="K173" i="19"/>
  <c r="K66" i="19"/>
  <c r="K123" i="19"/>
  <c r="K236" i="20" s="1"/>
  <c r="K224" i="19"/>
  <c r="K179" i="19"/>
  <c r="K177" i="19"/>
  <c r="K335" i="19"/>
  <c r="K20" i="19"/>
  <c r="K274" i="19"/>
  <c r="K274" i="20" s="1"/>
  <c r="K122" i="19"/>
  <c r="K122" i="20" s="1"/>
  <c r="K157" i="19"/>
  <c r="K227" i="19"/>
  <c r="K339" i="19"/>
  <c r="K339" i="20" s="1"/>
  <c r="K305" i="19"/>
  <c r="K340" i="19"/>
  <c r="K340" i="20" s="1"/>
  <c r="K344" i="19"/>
  <c r="K128" i="19"/>
  <c r="K128" i="20" s="1"/>
  <c r="K297" i="19"/>
  <c r="K178" i="19"/>
  <c r="K125" i="19"/>
  <c r="K331" i="19"/>
  <c r="K36" i="19"/>
  <c r="K150" i="20" s="1"/>
  <c r="K220" i="19"/>
  <c r="K220" i="20" s="1"/>
  <c r="K65" i="19"/>
  <c r="K65" i="20" s="1"/>
  <c r="K144" i="19"/>
  <c r="K144" i="20" s="1"/>
  <c r="K95" i="19"/>
  <c r="K95" i="20" s="1"/>
  <c r="K87" i="19"/>
  <c r="K23" i="19"/>
  <c r="K13" i="19"/>
  <c r="K13" i="20" s="1"/>
  <c r="K237" i="19"/>
  <c r="K237" i="20" s="1"/>
  <c r="K323" i="19"/>
  <c r="K206" i="19"/>
  <c r="K206" i="20" s="1"/>
  <c r="K257" i="19"/>
  <c r="K116" i="19"/>
  <c r="K324" i="19"/>
  <c r="K304" i="19"/>
  <c r="K304" i="20" s="1"/>
  <c r="K329" i="19"/>
  <c r="K341" i="19"/>
  <c r="K118" i="19"/>
  <c r="K146" i="19"/>
  <c r="K265" i="19"/>
  <c r="K313" i="19"/>
  <c r="K107" i="19"/>
  <c r="K276" i="19"/>
  <c r="K276" i="20" s="1"/>
  <c r="K109" i="19"/>
  <c r="K44" i="19"/>
  <c r="K165" i="19"/>
  <c r="K94" i="19"/>
  <c r="K28" i="19"/>
  <c r="K346" i="19"/>
  <c r="K245" i="19"/>
  <c r="K245" i="20" s="1"/>
  <c r="K234" i="19"/>
  <c r="K243" i="19"/>
  <c r="K99" i="19"/>
  <c r="K96" i="19"/>
  <c r="K267" i="19"/>
  <c r="K10" i="19"/>
  <c r="K10" i="20" s="1"/>
  <c r="K351" i="19"/>
  <c r="K351" i="20" s="1"/>
  <c r="K113" i="19"/>
  <c r="K226" i="19"/>
  <c r="K226" i="20" s="1"/>
  <c r="K49" i="19"/>
  <c r="K49" i="20" s="1"/>
  <c r="K332" i="19"/>
  <c r="K139" i="19"/>
  <c r="K46" i="19"/>
  <c r="K61" i="19"/>
  <c r="K61" i="20" s="1"/>
  <c r="K26" i="19"/>
  <c r="K26" i="20" s="1"/>
  <c r="K133" i="19"/>
  <c r="K167" i="19"/>
  <c r="K174" i="19"/>
  <c r="K238" i="19"/>
  <c r="K238" i="20" s="1"/>
  <c r="K108" i="19"/>
  <c r="K108" i="20" s="1"/>
  <c r="K300" i="19"/>
  <c r="K58" i="19"/>
  <c r="K58" i="20" s="1"/>
  <c r="K306" i="19"/>
  <c r="K315" i="19"/>
  <c r="K338" i="20" s="1"/>
  <c r="K114" i="19"/>
  <c r="K114" i="20" s="1"/>
  <c r="K246" i="19"/>
  <c r="K246" i="20" s="1"/>
  <c r="K259" i="19"/>
  <c r="K259" i="20" s="1"/>
  <c r="K121" i="19"/>
  <c r="K298" i="19"/>
  <c r="K98" i="19"/>
  <c r="K62" i="19"/>
  <c r="K347" i="19"/>
  <c r="K347" i="20" s="1"/>
  <c r="K181" i="19"/>
  <c r="K256" i="20" s="1"/>
  <c r="K252" i="19"/>
  <c r="K252" i="20" s="1"/>
  <c r="K188" i="19"/>
  <c r="K211" i="19"/>
  <c r="K211" i="20" s="1"/>
  <c r="K68" i="19"/>
  <c r="K218" i="19"/>
  <c r="K218" i="20" s="1"/>
  <c r="K249" i="19"/>
  <c r="K249" i="20" s="1"/>
  <c r="K33" i="19"/>
  <c r="K279" i="19"/>
  <c r="K240" i="19"/>
  <c r="K240" i="20" s="1"/>
  <c r="K170" i="19"/>
  <c r="K75" i="19"/>
  <c r="K75" i="20" s="1"/>
  <c r="K16" i="19"/>
  <c r="K288" i="19"/>
  <c r="K223" i="19"/>
  <c r="K326" i="19"/>
  <c r="K326" i="20" s="1"/>
  <c r="K345" i="19"/>
  <c r="K345" i="20" s="1"/>
  <c r="K126" i="19"/>
  <c r="K126" i="20" s="1"/>
  <c r="K163" i="19"/>
  <c r="K31" i="19"/>
  <c r="K31" i="20" s="1"/>
  <c r="K284" i="19"/>
  <c r="K284" i="20" s="1"/>
  <c r="K112" i="19"/>
  <c r="K112" i="20" s="1"/>
  <c r="K321" i="19"/>
  <c r="K258" i="19"/>
  <c r="K258" i="20" s="1"/>
  <c r="K92" i="19"/>
  <c r="K39" i="19"/>
  <c r="K39" i="20" s="1"/>
  <c r="K271" i="19"/>
  <c r="K228" i="19"/>
  <c r="K134" i="19"/>
  <c r="K134" i="20" s="1"/>
  <c r="K229" i="19"/>
  <c r="K229" i="20" s="1"/>
  <c r="K207" i="19"/>
  <c r="K285" i="19"/>
  <c r="K285" i="20" s="1"/>
  <c r="K281" i="19"/>
  <c r="K186" i="19"/>
  <c r="K154" i="19"/>
  <c r="K273" i="19"/>
  <c r="K261" i="19"/>
  <c r="K311" i="20" s="1"/>
  <c r="K200" i="19"/>
  <c r="K200" i="20" s="1"/>
  <c r="K57" i="19"/>
  <c r="K156" i="19"/>
  <c r="K156" i="20" s="1"/>
  <c r="K185" i="19"/>
  <c r="K185" i="20" s="1"/>
  <c r="K185" i="21" s="1"/>
  <c r="K171" i="19"/>
  <c r="K171" i="20" s="1"/>
  <c r="K11" i="19"/>
  <c r="K11" i="20" s="1"/>
  <c r="K342" i="19"/>
  <c r="K342" i="20" s="1"/>
  <c r="K233" i="19"/>
  <c r="K233" i="20" s="1"/>
  <c r="K233" i="21" s="1"/>
  <c r="K19" i="19"/>
  <c r="K19" i="20" s="1"/>
  <c r="K314" i="19"/>
  <c r="K172" i="19"/>
  <c r="K222" i="19"/>
  <c r="K222" i="20" s="1"/>
  <c r="K135" i="19"/>
  <c r="K135" i="20" s="1"/>
  <c r="K160" i="19"/>
  <c r="K160" i="20" s="1"/>
  <c r="K201" i="19"/>
  <c r="K180" i="19"/>
  <c r="K291" i="19"/>
  <c r="K291" i="20" s="1"/>
  <c r="K316" i="19"/>
  <c r="K316" i="20" s="1"/>
  <c r="K151" i="19"/>
  <c r="K151" i="20" s="1"/>
  <c r="K89" i="19"/>
  <c r="K89" i="20" s="1"/>
  <c r="K89" i="21" s="1"/>
  <c r="K197" i="19"/>
  <c r="K197" i="20" s="1"/>
  <c r="K37" i="19"/>
  <c r="K37" i="20" s="1"/>
  <c r="K15" i="19"/>
  <c r="K183" i="20" s="1"/>
  <c r="K183" i="21" s="1"/>
  <c r="K231" i="19"/>
  <c r="K231" i="20" s="1"/>
  <c r="K64" i="19"/>
  <c r="K64" i="20" s="1"/>
  <c r="K93" i="19"/>
  <c r="K93" i="20" s="1"/>
  <c r="K47" i="19"/>
  <c r="K32" i="19"/>
  <c r="K32" i="20" s="1"/>
  <c r="K219" i="19"/>
  <c r="K308" i="19"/>
  <c r="K308" i="20" s="1"/>
  <c r="K241" i="19"/>
  <c r="K18" i="19"/>
  <c r="K18" i="20" s="1"/>
  <c r="K18" i="21" s="1"/>
  <c r="K250" i="19"/>
  <c r="K250" i="20" s="1"/>
  <c r="K250" i="21" s="1"/>
  <c r="K213" i="19"/>
  <c r="K275" i="20" s="1"/>
  <c r="K48" i="19"/>
  <c r="K48" i="20" s="1"/>
  <c r="K244" i="19"/>
  <c r="K244" i="20" s="1"/>
  <c r="K67" i="19"/>
  <c r="K67" i="20" s="1"/>
  <c r="K67" i="21" s="1"/>
  <c r="K35" i="19"/>
  <c r="K35" i="20" s="1"/>
  <c r="K59" i="19"/>
  <c r="K59" i="20" s="1"/>
  <c r="K59" i="21" s="1"/>
  <c r="K63" i="19"/>
  <c r="K63" i="20" s="1"/>
  <c r="K290" i="19"/>
  <c r="K142" i="19"/>
  <c r="K97" i="19"/>
  <c r="K187" i="19"/>
  <c r="K187" i="20" s="1"/>
  <c r="K187" i="21" s="1"/>
  <c r="K264" i="19"/>
  <c r="K168" i="19"/>
  <c r="K168" i="20" s="1"/>
  <c r="K153" i="19"/>
  <c r="K153" i="20" s="1"/>
  <c r="K175" i="19"/>
  <c r="K175" i="20" s="1"/>
  <c r="K9" i="19"/>
  <c r="K289" i="19"/>
  <c r="K289" i="20" s="1"/>
  <c r="K289" i="21" s="1"/>
  <c r="K7" i="19"/>
  <c r="K7" i="20" s="1"/>
  <c r="K7" i="21" s="1"/>
  <c r="K69" i="19"/>
  <c r="K69" i="20" s="1"/>
  <c r="K71" i="19"/>
  <c r="K71" i="20" s="1"/>
  <c r="K79" i="19"/>
  <c r="K162" i="20" s="1"/>
  <c r="K70" i="19"/>
  <c r="K70" i="20" s="1"/>
  <c r="K84" i="19"/>
  <c r="K73" i="19"/>
  <c r="K73" i="20" s="1"/>
  <c r="K80" i="19"/>
  <c r="K81" i="19"/>
  <c r="K81" i="20" s="1"/>
  <c r="K74" i="19"/>
  <c r="K74" i="20" s="1"/>
  <c r="K83" i="19"/>
  <c r="K83" i="20" s="1"/>
  <c r="K82" i="19"/>
  <c r="K86" i="19"/>
  <c r="K72" i="19"/>
  <c r="K72" i="20" s="1"/>
  <c r="K85" i="19"/>
  <c r="K85" i="20" s="1"/>
  <c r="K85" i="21" s="1"/>
  <c r="K78" i="19"/>
  <c r="K78" i="20" s="1"/>
  <c r="K76" i="19"/>
  <c r="K76" i="20" s="1"/>
  <c r="K76" i="21" s="1"/>
  <c r="K77" i="19"/>
  <c r="K77" i="20" s="1"/>
  <c r="K17" i="20"/>
  <c r="K17" i="21" s="1"/>
  <c r="K14" i="20"/>
  <c r="K278" i="17"/>
  <c r="F280" i="14"/>
  <c r="K15" i="20" l="1"/>
  <c r="K15" i="21" s="1"/>
  <c r="K211" i="21"/>
  <c r="K249" i="21"/>
  <c r="K244" i="21"/>
  <c r="K197" i="21"/>
  <c r="K135" i="21"/>
  <c r="K291" i="21"/>
  <c r="K291" i="22" s="1"/>
  <c r="K200" i="21"/>
  <c r="K240" i="21"/>
  <c r="K252" i="21"/>
  <c r="K310" i="21"/>
  <c r="K222" i="21"/>
  <c r="K222" i="22" s="1"/>
  <c r="K284" i="21"/>
  <c r="K284" i="22" s="1"/>
  <c r="K284" i="23" s="1"/>
  <c r="K304" i="21"/>
  <c r="K304" i="22" s="1"/>
  <c r="K75" i="21"/>
  <c r="K245" i="21"/>
  <c r="K245" i="22" s="1"/>
  <c r="K225" i="21"/>
  <c r="K288" i="20"/>
  <c r="K98" i="20"/>
  <c r="K98" i="21" s="1"/>
  <c r="K174" i="20"/>
  <c r="K243" i="20"/>
  <c r="K265" i="20"/>
  <c r="K265" i="21" s="1"/>
  <c r="K265" i="22" s="1"/>
  <c r="K329" i="20"/>
  <c r="K257" i="20"/>
  <c r="K308" i="21" s="1"/>
  <c r="K331" i="20"/>
  <c r="K296" i="20"/>
  <c r="K326" i="21" s="1"/>
  <c r="K148" i="20"/>
  <c r="K148" i="21" s="1"/>
  <c r="K215" i="20"/>
  <c r="K215" i="21" s="1"/>
  <c r="K333" i="20"/>
  <c r="K110" i="20"/>
  <c r="K110" i="21" s="1"/>
  <c r="K189" i="20"/>
  <c r="K189" i="21" s="1"/>
  <c r="K189" i="22" s="1"/>
  <c r="K279" i="20"/>
  <c r="K327" i="20"/>
  <c r="K54" i="20"/>
  <c r="K54" i="21" s="1"/>
  <c r="K234" i="20"/>
  <c r="K146" i="20"/>
  <c r="K146" i="21" s="1"/>
  <c r="K227" i="20"/>
  <c r="K247" i="20"/>
  <c r="K247" i="21" s="1"/>
  <c r="K302" i="20"/>
  <c r="K302" i="21" s="1"/>
  <c r="K302" i="22" s="1"/>
  <c r="K47" i="20"/>
  <c r="K47" i="21" s="1"/>
  <c r="K201" i="20"/>
  <c r="K33" i="20"/>
  <c r="K33" i="21" s="1"/>
  <c r="K133" i="20"/>
  <c r="K133" i="21" s="1"/>
  <c r="K139" i="20"/>
  <c r="K113" i="20"/>
  <c r="K113" i="21" s="1"/>
  <c r="K118" i="20"/>
  <c r="K178" i="20"/>
  <c r="K322" i="20"/>
  <c r="K287" i="20"/>
  <c r="K287" i="21" s="1"/>
  <c r="K287" i="22" s="1"/>
  <c r="K191" i="20"/>
  <c r="K191" i="21" s="1"/>
  <c r="K264" i="20"/>
  <c r="K314" i="20"/>
  <c r="K170" i="20"/>
  <c r="K170" i="21" s="1"/>
  <c r="K62" i="20"/>
  <c r="K62" i="21" s="1"/>
  <c r="K62" i="22" s="1"/>
  <c r="K44" i="20"/>
  <c r="K116" i="20"/>
  <c r="K177" i="20"/>
  <c r="K242" i="20"/>
  <c r="K30" i="20"/>
  <c r="K30" i="21" s="1"/>
  <c r="K214" i="20"/>
  <c r="K272" i="20"/>
  <c r="K55" i="20"/>
  <c r="K86" i="20"/>
  <c r="K86" i="21" s="1"/>
  <c r="K344" i="20"/>
  <c r="K180" i="20"/>
  <c r="K82" i="20"/>
  <c r="K80" i="20"/>
  <c r="K79" i="20"/>
  <c r="K142" i="20"/>
  <c r="K213" i="20"/>
  <c r="K121" i="20"/>
  <c r="K121" i="21" s="1"/>
  <c r="K121" i="22" s="1"/>
  <c r="K107" i="20"/>
  <c r="K107" i="21" s="1"/>
  <c r="K323" i="20"/>
  <c r="K16" i="20"/>
  <c r="K16" i="21" s="1"/>
  <c r="K9" i="20"/>
  <c r="K9" i="21" s="1"/>
  <c r="K9" i="22" s="1"/>
  <c r="K290" i="20"/>
  <c r="K219" i="20"/>
  <c r="K154" i="20"/>
  <c r="K163" i="20"/>
  <c r="K223" i="20"/>
  <c r="K223" i="21" s="1"/>
  <c r="K332" i="20"/>
  <c r="K332" i="21" s="1"/>
  <c r="K332" i="22" s="1"/>
  <c r="K99" i="20"/>
  <c r="K36" i="20"/>
  <c r="K172" i="20"/>
  <c r="K172" i="21" s="1"/>
  <c r="K273" i="20"/>
  <c r="K228" i="20"/>
  <c r="K228" i="21" s="1"/>
  <c r="K315" i="20"/>
  <c r="K96" i="20"/>
  <c r="K96" i="21" s="1"/>
  <c r="K165" i="20"/>
  <c r="K324" i="20"/>
  <c r="K324" i="21" s="1"/>
  <c r="K324" i="22" s="1"/>
  <c r="K324" i="23" s="1"/>
  <c r="K157" i="20"/>
  <c r="K157" i="21" s="1"/>
  <c r="K335" i="20"/>
  <c r="K335" i="21" s="1"/>
  <c r="K123" i="20"/>
  <c r="K123" i="21" s="1"/>
  <c r="K43" i="20"/>
  <c r="K43" i="21" s="1"/>
  <c r="K111" i="20"/>
  <c r="K336" i="20"/>
  <c r="K216" i="20"/>
  <c r="K255" i="20"/>
  <c r="K255" i="21" s="1"/>
  <c r="K255" i="22" s="1"/>
  <c r="K330" i="20"/>
  <c r="K117" i="20"/>
  <c r="K129" i="20"/>
  <c r="K129" i="21" s="1"/>
  <c r="K198" i="20"/>
  <c r="K198" i="21" s="1"/>
  <c r="K24" i="20"/>
  <c r="K24" i="21" s="1"/>
  <c r="K45" i="20"/>
  <c r="K295" i="20"/>
  <c r="K295" i="21" s="1"/>
  <c r="K325" i="20"/>
  <c r="K328" i="20"/>
  <c r="K277" i="20"/>
  <c r="K277" i="21" s="1"/>
  <c r="K12" i="20"/>
  <c r="K12" i="21" s="1"/>
  <c r="K262" i="20"/>
  <c r="K194" i="20"/>
  <c r="K194" i="21" s="1"/>
  <c r="K194" i="22" s="1"/>
  <c r="K194" i="23" s="1"/>
  <c r="K194" i="24" s="1"/>
  <c r="K194" i="25" s="1"/>
  <c r="K194" i="26" s="1"/>
  <c r="K194" i="28" s="1"/>
  <c r="K194" i="29" s="1"/>
  <c r="K194" i="30" s="1"/>
  <c r="K194" i="31" s="1"/>
  <c r="K194" i="32" s="1"/>
  <c r="K194" i="33" s="1"/>
  <c r="K194" i="34" s="1"/>
  <c r="K194" i="35" s="1"/>
  <c r="K194" i="36" s="1"/>
  <c r="K194" i="37" s="1"/>
  <c r="K194" i="38" s="1"/>
  <c r="K194" i="39" s="1"/>
  <c r="K294" i="20"/>
  <c r="K294" i="21" s="1"/>
  <c r="K138" i="20"/>
  <c r="K156" i="21" s="1"/>
  <c r="K260" i="20"/>
  <c r="K317" i="20"/>
  <c r="K27" i="20"/>
  <c r="K205" i="20"/>
  <c r="K176" i="20"/>
  <c r="K176" i="21" s="1"/>
  <c r="K159" i="20"/>
  <c r="K141" i="20"/>
  <c r="K141" i="21" s="1"/>
  <c r="K141" i="22" s="1"/>
  <c r="K57" i="20"/>
  <c r="K57" i="21" s="1"/>
  <c r="K321" i="20"/>
  <c r="K321" i="21" s="1"/>
  <c r="K188" i="20"/>
  <c r="K188" i="21" s="1"/>
  <c r="K188" i="22" s="1"/>
  <c r="K306" i="20"/>
  <c r="K346" i="20"/>
  <c r="K346" i="21" s="1"/>
  <c r="K346" i="22" s="1"/>
  <c r="K313" i="20"/>
  <c r="K313" i="21" s="1"/>
  <c r="K341" i="20"/>
  <c r="K297" i="20"/>
  <c r="K297" i="21" s="1"/>
  <c r="K297" i="22" s="1"/>
  <c r="K305" i="20"/>
  <c r="K66" i="20"/>
  <c r="K66" i="21" s="1"/>
  <c r="K66" i="22" s="1"/>
  <c r="K209" i="20"/>
  <c r="K209" i="21" s="1"/>
  <c r="K318" i="20"/>
  <c r="K140" i="20"/>
  <c r="K26" i="21" s="1"/>
  <c r="K343" i="20"/>
  <c r="K343" i="21" s="1"/>
  <c r="K292" i="20"/>
  <c r="K292" i="21" s="1"/>
  <c r="K196" i="20"/>
  <c r="K196" i="21" s="1"/>
  <c r="K196" i="22" s="1"/>
  <c r="K196" i="23" s="1"/>
  <c r="K196" i="24" s="1"/>
  <c r="K196" i="25" s="1"/>
  <c r="K184" i="20"/>
  <c r="K184" i="21" s="1"/>
  <c r="K136" i="20"/>
  <c r="K136" i="21" s="1"/>
  <c r="K136" i="22" s="1"/>
  <c r="K136" i="23" s="1"/>
  <c r="K231" i="21"/>
  <c r="K90" i="20"/>
  <c r="K90" i="21" s="1"/>
  <c r="K303" i="20"/>
  <c r="K303" i="21" s="1"/>
  <c r="K303" i="22" s="1"/>
  <c r="K230" i="20"/>
  <c r="K301" i="20"/>
  <c r="K301" i="21" s="1"/>
  <c r="K307" i="20"/>
  <c r="K307" i="21" s="1"/>
  <c r="K147" i="20"/>
  <c r="K147" i="21" s="1"/>
  <c r="K254" i="20"/>
  <c r="K182" i="20"/>
  <c r="K182" i="21" s="1"/>
  <c r="K88" i="20"/>
  <c r="K88" i="21" s="1"/>
  <c r="K232" i="20"/>
  <c r="K60" i="20"/>
  <c r="K143" i="20"/>
  <c r="K251" i="20"/>
  <c r="K25" i="20"/>
  <c r="K25" i="21" s="1"/>
  <c r="K25" i="22" s="1"/>
  <c r="K186" i="20"/>
  <c r="K186" i="21" s="1"/>
  <c r="K28" i="20"/>
  <c r="K28" i="21" s="1"/>
  <c r="K28" i="22" s="1"/>
  <c r="K109" i="20"/>
  <c r="K109" i="21" s="1"/>
  <c r="K179" i="20"/>
  <c r="K179" i="21" s="1"/>
  <c r="K173" i="20"/>
  <c r="K208" i="20"/>
  <c r="K208" i="21" s="1"/>
  <c r="K235" i="20"/>
  <c r="K235" i="21" s="1"/>
  <c r="K38" i="20"/>
  <c r="K52" i="20"/>
  <c r="K52" i="21" s="1"/>
  <c r="K53" i="20"/>
  <c r="K53" i="21" s="1"/>
  <c r="K193" i="20"/>
  <c r="K193" i="21" s="1"/>
  <c r="K193" i="22" s="1"/>
  <c r="K51" i="20"/>
  <c r="K51" i="21" s="1"/>
  <c r="K169" i="20"/>
  <c r="K256" i="21" s="1"/>
  <c r="K248" i="20"/>
  <c r="K248" i="21" s="1"/>
  <c r="K131" i="20"/>
  <c r="K131" i="21" s="1"/>
  <c r="K309" i="20"/>
  <c r="K309" i="21" s="1"/>
  <c r="K145" i="20"/>
  <c r="K145" i="21" s="1"/>
  <c r="K221" i="20"/>
  <c r="K106" i="20"/>
  <c r="K263" i="20"/>
  <c r="K263" i="21" s="1"/>
  <c r="K263" i="22" s="1"/>
  <c r="K50" i="20"/>
  <c r="K50" i="21" s="1"/>
  <c r="K50" i="22" s="1"/>
  <c r="K50" i="23" s="1"/>
  <c r="K124" i="20"/>
  <c r="K124" i="21" s="1"/>
  <c r="K161" i="20"/>
  <c r="K8" i="20"/>
  <c r="K8" i="21" s="1"/>
  <c r="K8" i="22" s="1"/>
  <c r="K217" i="20"/>
  <c r="K29" i="20"/>
  <c r="K29" i="21" s="1"/>
  <c r="K286" i="20"/>
  <c r="K114" i="21" s="1"/>
  <c r="K212" i="20"/>
  <c r="K212" i="21" s="1"/>
  <c r="K127" i="20"/>
  <c r="K56" i="20"/>
  <c r="K97" i="20"/>
  <c r="K97" i="21" s="1"/>
  <c r="K97" i="22" s="1"/>
  <c r="K241" i="20"/>
  <c r="K261" i="20"/>
  <c r="K261" i="21" s="1"/>
  <c r="K261" i="22" s="1"/>
  <c r="K281" i="20"/>
  <c r="K281" i="21" s="1"/>
  <c r="K92" i="20"/>
  <c r="K92" i="21" s="1"/>
  <c r="K68" i="20"/>
  <c r="K68" i="21" s="1"/>
  <c r="K181" i="20"/>
  <c r="K181" i="21" s="1"/>
  <c r="K298" i="20"/>
  <c r="K300" i="20"/>
  <c r="K167" i="20"/>
  <c r="K46" i="20"/>
  <c r="K46" i="21" s="1"/>
  <c r="K267" i="20"/>
  <c r="K267" i="21" s="1"/>
  <c r="K267" i="22" s="1"/>
  <c r="K267" i="23" s="1"/>
  <c r="K94" i="20"/>
  <c r="K94" i="21" s="1"/>
  <c r="K23" i="20"/>
  <c r="K23" i="21" s="1"/>
  <c r="K125" i="20"/>
  <c r="K125" i="21" s="1"/>
  <c r="K20" i="20"/>
  <c r="K20" i="21" s="1"/>
  <c r="K20" i="22" s="1"/>
  <c r="K20" i="23" s="1"/>
  <c r="K224" i="20"/>
  <c r="K155" i="20"/>
  <c r="K41" i="20"/>
  <c r="K41" i="21" s="1"/>
  <c r="K40" i="20"/>
  <c r="K119" i="20"/>
  <c r="K119" i="21" s="1"/>
  <c r="K119" i="22" s="1"/>
  <c r="K152" i="20"/>
  <c r="K282" i="20"/>
  <c r="K282" i="21" s="1"/>
  <c r="K34" i="20"/>
  <c r="K199" i="20"/>
  <c r="K199" i="21" s="1"/>
  <c r="K199" i="22" s="1"/>
  <c r="K320" i="20"/>
  <c r="K320" i="21" s="1"/>
  <c r="K239" i="20"/>
  <c r="K239" i="21" s="1"/>
  <c r="K239" i="22" s="1"/>
  <c r="K283" i="20"/>
  <c r="K195" i="20"/>
  <c r="K195" i="21" s="1"/>
  <c r="K195" i="22" s="1"/>
  <c r="K195" i="23" s="1"/>
  <c r="K195" i="24" s="1"/>
  <c r="K195" i="25" s="1"/>
  <c r="K312" i="20"/>
  <c r="K299" i="20"/>
  <c r="K299" i="21" s="1"/>
  <c r="K337" i="20"/>
  <c r="K337" i="21" s="1"/>
  <c r="K337" i="22" s="1"/>
  <c r="K350" i="20"/>
  <c r="K350" i="21" s="1"/>
  <c r="K350" i="22" s="1"/>
  <c r="K350" i="23" s="1"/>
  <c r="K42" i="20"/>
  <c r="K42" i="21" s="1"/>
  <c r="K192" i="20"/>
  <c r="K192" i="21" s="1"/>
  <c r="K192" i="22" s="1"/>
  <c r="K192" i="23" s="1"/>
  <c r="K204" i="20"/>
  <c r="K204" i="21" s="1"/>
  <c r="K132" i="20"/>
  <c r="K95" i="21" s="1"/>
  <c r="K210" i="20"/>
  <c r="K210" i="21" s="1"/>
  <c r="K210" i="22" s="1"/>
  <c r="K266" i="20"/>
  <c r="K266" i="21" s="1"/>
  <c r="K266" i="22" s="1"/>
  <c r="K266" i="23" s="1"/>
  <c r="K319" i="20"/>
  <c r="K319" i="21" s="1"/>
  <c r="K349" i="20"/>
  <c r="K349" i="21" s="1"/>
  <c r="K115" i="20"/>
  <c r="K115" i="21" s="1"/>
  <c r="K348" i="20"/>
  <c r="K348" i="21" s="1"/>
  <c r="K253" i="20"/>
  <c r="K278" i="18"/>
  <c r="K203" i="18"/>
  <c r="F354" i="14"/>
  <c r="K12" i="22" l="1"/>
  <c r="K33" i="22"/>
  <c r="K33" i="23" s="1"/>
  <c r="K33" i="24" s="1"/>
  <c r="K235" i="22"/>
  <c r="K307" i="22"/>
  <c r="K30" i="22"/>
  <c r="K146" i="22"/>
  <c r="K76" i="22"/>
  <c r="K334" i="22"/>
  <c r="K127" i="21"/>
  <c r="K127" i="22" s="1"/>
  <c r="K173" i="21"/>
  <c r="K234" i="21"/>
  <c r="K234" i="22" s="1"/>
  <c r="K224" i="21"/>
  <c r="K224" i="22" s="1"/>
  <c r="K216" i="21"/>
  <c r="K155" i="21"/>
  <c r="K167" i="21"/>
  <c r="K167" i="22" s="1"/>
  <c r="K82" i="21"/>
  <c r="K300" i="21"/>
  <c r="K38" i="21"/>
  <c r="K38" i="22" s="1"/>
  <c r="K165" i="21"/>
  <c r="K165" i="22" s="1"/>
  <c r="K165" i="23" s="1"/>
  <c r="K323" i="21"/>
  <c r="K343" i="22" s="1"/>
  <c r="K312" i="21"/>
  <c r="K312" i="22" s="1"/>
  <c r="K312" i="23" s="1"/>
  <c r="K152" i="21"/>
  <c r="K241" i="21"/>
  <c r="K241" i="22" s="1"/>
  <c r="K241" i="23" s="1"/>
  <c r="K217" i="21"/>
  <c r="K60" i="21"/>
  <c r="K254" i="21"/>
  <c r="K230" i="21"/>
  <c r="K260" i="21"/>
  <c r="K260" i="22" s="1"/>
  <c r="K325" i="21"/>
  <c r="K325" i="22" s="1"/>
  <c r="K99" i="21"/>
  <c r="K154" i="21"/>
  <c r="K154" i="22" s="1"/>
  <c r="K213" i="21"/>
  <c r="K213" i="22" s="1"/>
  <c r="K232" i="21"/>
  <c r="K205" i="21"/>
  <c r="K212" i="22" s="1"/>
  <c r="K219" i="21"/>
  <c r="K253" i="21"/>
  <c r="K253" i="22" s="1"/>
  <c r="K283" i="21"/>
  <c r="K161" i="21"/>
  <c r="K161" i="22" s="1"/>
  <c r="K106" i="21"/>
  <c r="K106" i="22" s="1"/>
  <c r="K34" i="21"/>
  <c r="K34" i="22" s="1"/>
  <c r="K40" i="21"/>
  <c r="K40" i="22" s="1"/>
  <c r="K298" i="21"/>
  <c r="K56" i="21"/>
  <c r="K56" i="22" s="1"/>
  <c r="K56" i="23" s="1"/>
  <c r="K251" i="21"/>
  <c r="K251" i="22" s="1"/>
  <c r="K90" i="22"/>
  <c r="K90" i="23" s="1"/>
  <c r="K306" i="21"/>
  <c r="K306" i="22" s="1"/>
  <c r="K306" i="23" s="1"/>
  <c r="K27" i="21"/>
  <c r="K27" i="22" s="1"/>
  <c r="K45" i="21"/>
  <c r="K45" i="22" s="1"/>
  <c r="K117" i="21"/>
  <c r="K117" i="22" s="1"/>
  <c r="K117" i="23" s="1"/>
  <c r="K336" i="21"/>
  <c r="K336" i="22" s="1"/>
  <c r="K336" i="23" s="1"/>
  <c r="K336" i="24" s="1"/>
  <c r="K290" i="21"/>
  <c r="K290" i="22" s="1"/>
  <c r="K79" i="21"/>
  <c r="K79" i="22" s="1"/>
  <c r="K344" i="21"/>
  <c r="K344" i="22" s="1"/>
  <c r="K344" i="23" s="1"/>
  <c r="K344" i="24" s="1"/>
  <c r="K214" i="21"/>
  <c r="K201" i="21"/>
  <c r="K201" i="22" s="1"/>
  <c r="K227" i="21"/>
  <c r="K227" i="22" s="1"/>
  <c r="K227" i="23" s="1"/>
  <c r="K327" i="21"/>
  <c r="K327" i="22" s="1"/>
  <c r="K327" i="23" s="1"/>
  <c r="K333" i="21"/>
  <c r="K333" i="22" s="1"/>
  <c r="K331" i="21"/>
  <c r="K331" i="22" s="1"/>
  <c r="K331" i="23" s="1"/>
  <c r="K243" i="21"/>
  <c r="K243" i="22" s="1"/>
  <c r="K285" i="21"/>
  <c r="K285" i="22" s="1"/>
  <c r="K48" i="21"/>
  <c r="K22" i="21"/>
  <c r="K22" i="22" s="1"/>
  <c r="K206" i="21"/>
  <c r="K206" i="22" s="1"/>
  <c r="K206" i="23" s="1"/>
  <c r="K134" i="21"/>
  <c r="K134" i="22" s="1"/>
  <c r="K134" i="23" s="1"/>
  <c r="K128" i="21"/>
  <c r="K128" i="22" s="1"/>
  <c r="K128" i="23" s="1"/>
  <c r="K49" i="21"/>
  <c r="K112" i="21"/>
  <c r="K171" i="21"/>
  <c r="K171" i="22" s="1"/>
  <c r="K171" i="23" s="1"/>
  <c r="K32" i="21"/>
  <c r="K32" i="22" s="1"/>
  <c r="K32" i="23" s="1"/>
  <c r="K74" i="21"/>
  <c r="K74" i="22" s="1"/>
  <c r="K122" i="21"/>
  <c r="K122" i="22" s="1"/>
  <c r="K351" i="21"/>
  <c r="K107" i="22" s="1"/>
  <c r="K11" i="21"/>
  <c r="K11" i="22" s="1"/>
  <c r="K93" i="21"/>
  <c r="K221" i="21"/>
  <c r="K221" i="22" s="1"/>
  <c r="K143" i="21"/>
  <c r="K143" i="22" s="1"/>
  <c r="K341" i="21"/>
  <c r="K341" i="22" s="1"/>
  <c r="K159" i="21"/>
  <c r="K159" i="22" s="1"/>
  <c r="K317" i="21"/>
  <c r="K317" i="22" s="1"/>
  <c r="K317" i="23" s="1"/>
  <c r="K317" i="24" s="1"/>
  <c r="K328" i="21"/>
  <c r="K328" i="22" s="1"/>
  <c r="K330" i="21"/>
  <c r="K330" i="22" s="1"/>
  <c r="K111" i="21"/>
  <c r="K111" i="22" s="1"/>
  <c r="K315" i="21"/>
  <c r="K36" i="21"/>
  <c r="K36" i="22" s="1"/>
  <c r="K163" i="21"/>
  <c r="K163" i="22" s="1"/>
  <c r="K80" i="21"/>
  <c r="K80" i="22" s="1"/>
  <c r="K80" i="23" s="1"/>
  <c r="K86" i="22"/>
  <c r="K86" i="23" s="1"/>
  <c r="K86" i="24" s="1"/>
  <c r="K116" i="21"/>
  <c r="K116" i="22" s="1"/>
  <c r="K116" i="23" s="1"/>
  <c r="K116" i="24" s="1"/>
  <c r="K314" i="21"/>
  <c r="K314" i="22" s="1"/>
  <c r="K314" i="23" s="1"/>
  <c r="K322" i="21"/>
  <c r="K322" i="22" s="1"/>
  <c r="K139" i="21"/>
  <c r="K139" i="22" s="1"/>
  <c r="K139" i="23" s="1"/>
  <c r="K279" i="21"/>
  <c r="K257" i="21"/>
  <c r="K257" i="22" s="1"/>
  <c r="K174" i="21"/>
  <c r="K174" i="22" s="1"/>
  <c r="K174" i="23" s="1"/>
  <c r="K236" i="21"/>
  <c r="K236" i="22" s="1"/>
  <c r="K236" i="23" s="1"/>
  <c r="K236" i="24" s="1"/>
  <c r="K275" i="21"/>
  <c r="K275" i="22" s="1"/>
  <c r="K275" i="23" s="1"/>
  <c r="K70" i="21"/>
  <c r="K70" i="22" s="1"/>
  <c r="K158" i="21"/>
  <c r="K158" i="22" s="1"/>
  <c r="K311" i="21"/>
  <c r="K153" i="21"/>
  <c r="K153" i="22" s="1"/>
  <c r="K144" i="21"/>
  <c r="K144" i="22" s="1"/>
  <c r="K61" i="21"/>
  <c r="K61" i="22" s="1"/>
  <c r="K218" i="21"/>
  <c r="K218" i="22" s="1"/>
  <c r="K39" i="21"/>
  <c r="K39" i="22" s="1"/>
  <c r="K19" i="21"/>
  <c r="K19" i="22" s="1"/>
  <c r="K63" i="21"/>
  <c r="K63" i="22" s="1"/>
  <c r="K72" i="21"/>
  <c r="K150" i="21"/>
  <c r="K160" i="21"/>
  <c r="K160" i="22" s="1"/>
  <c r="K160" i="23" s="1"/>
  <c r="K71" i="21"/>
  <c r="K71" i="22" s="1"/>
  <c r="K77" i="21"/>
  <c r="K169" i="21"/>
  <c r="K169" i="22" s="1"/>
  <c r="K169" i="23" s="1"/>
  <c r="K169" i="24" s="1"/>
  <c r="K262" i="21"/>
  <c r="K262" i="22" s="1"/>
  <c r="K55" i="21"/>
  <c r="K190" i="21"/>
  <c r="K242" i="21"/>
  <c r="K242" i="22" s="1"/>
  <c r="K44" i="21"/>
  <c r="K44" i="22" s="1"/>
  <c r="K44" i="23" s="1"/>
  <c r="K264" i="21"/>
  <c r="K264" i="22" s="1"/>
  <c r="K178" i="21"/>
  <c r="K178" i="22" s="1"/>
  <c r="K178" i="23" s="1"/>
  <c r="K178" i="24" s="1"/>
  <c r="K329" i="21"/>
  <c r="K329" i="22" s="1"/>
  <c r="K340" i="21"/>
  <c r="K338" i="21"/>
  <c r="K31" i="21"/>
  <c r="K342" i="21"/>
  <c r="K35" i="21"/>
  <c r="K35" i="22" s="1"/>
  <c r="K35" i="23" s="1"/>
  <c r="K81" i="21"/>
  <c r="K81" i="22" s="1"/>
  <c r="K81" i="23" s="1"/>
  <c r="K276" i="21"/>
  <c r="K276" i="22" s="1"/>
  <c r="K345" i="21"/>
  <c r="K345" i="22" s="1"/>
  <c r="K345" i="23" s="1"/>
  <c r="K14" i="21"/>
  <c r="K14" i="22" s="1"/>
  <c r="K14" i="23" s="1"/>
  <c r="K274" i="21"/>
  <c r="K274" i="22" s="1"/>
  <c r="K13" i="21"/>
  <c r="K13" i="22" s="1"/>
  <c r="K58" i="21"/>
  <c r="K229" i="21"/>
  <c r="K175" i="21"/>
  <c r="K175" i="22" s="1"/>
  <c r="K120" i="21"/>
  <c r="K120" i="22" s="1"/>
  <c r="K120" i="23" s="1"/>
  <c r="K120" i="24" s="1"/>
  <c r="K120" i="25" s="1"/>
  <c r="K238" i="21"/>
  <c r="K238" i="22" s="1"/>
  <c r="K316" i="21"/>
  <c r="K316" i="22" s="1"/>
  <c r="K316" i="23" s="1"/>
  <c r="K73" i="21"/>
  <c r="K73" i="22" s="1"/>
  <c r="K162" i="21"/>
  <c r="K162" i="22" s="1"/>
  <c r="K162" i="23" s="1"/>
  <c r="K132" i="21"/>
  <c r="K132" i="22" s="1"/>
  <c r="K286" i="21"/>
  <c r="K286" i="22" s="1"/>
  <c r="K140" i="21"/>
  <c r="K140" i="22" s="1"/>
  <c r="K140" i="23" s="1"/>
  <c r="K305" i="21"/>
  <c r="K305" i="22" s="1"/>
  <c r="K138" i="21"/>
  <c r="K138" i="22" s="1"/>
  <c r="K142" i="21"/>
  <c r="K142" i="22" s="1"/>
  <c r="K180" i="21"/>
  <c r="K130" i="21"/>
  <c r="K130" i="22" s="1"/>
  <c r="K118" i="21"/>
  <c r="K296" i="21"/>
  <c r="K296" i="22" s="1"/>
  <c r="K296" i="23" s="1"/>
  <c r="K288" i="21"/>
  <c r="K288" i="22" s="1"/>
  <c r="K288" i="23" s="1"/>
  <c r="K288" i="24" s="1"/>
  <c r="K220" i="21"/>
  <c r="K220" i="22" s="1"/>
  <c r="K347" i="21"/>
  <c r="K347" i="22" s="1"/>
  <c r="K258" i="21"/>
  <c r="K151" i="21"/>
  <c r="K151" i="22" s="1"/>
  <c r="K168" i="21"/>
  <c r="K168" i="22" s="1"/>
  <c r="K293" i="21"/>
  <c r="K293" i="22" s="1"/>
  <c r="K65" i="21"/>
  <c r="K65" i="22" s="1"/>
  <c r="K65" i="23" s="1"/>
  <c r="K226" i="21"/>
  <c r="K226" i="22" s="1"/>
  <c r="K226" i="23" s="1"/>
  <c r="K226" i="24" s="1"/>
  <c r="K89" i="22"/>
  <c r="K137" i="21"/>
  <c r="K137" i="22" s="1"/>
  <c r="K137" i="23" s="1"/>
  <c r="K137" i="24" s="1"/>
  <c r="K137" i="25" s="1"/>
  <c r="K137" i="26" s="1"/>
  <c r="K137" i="28" s="1"/>
  <c r="K137" i="29" s="1"/>
  <c r="K137" i="30" s="1"/>
  <c r="K137" i="31" s="1"/>
  <c r="K137" i="32" s="1"/>
  <c r="K137" i="33" s="1"/>
  <c r="K137" i="34" s="1"/>
  <c r="K137" i="35" s="1"/>
  <c r="K137" i="36" s="1"/>
  <c r="K137" i="37" s="1"/>
  <c r="K137" i="38" s="1"/>
  <c r="K137" i="39" s="1"/>
  <c r="K339" i="21"/>
  <c r="K10" i="21"/>
  <c r="K10" i="22" s="1"/>
  <c r="K10" i="23" s="1"/>
  <c r="K246" i="21"/>
  <c r="K246" i="22" s="1"/>
  <c r="K246" i="23" s="1"/>
  <c r="K246" i="24" s="1"/>
  <c r="K126" i="21"/>
  <c r="K126" i="22" s="1"/>
  <c r="K126" i="23" s="1"/>
  <c r="K126" i="24" s="1"/>
  <c r="K126" i="25" s="1"/>
  <c r="K126" i="26" s="1"/>
  <c r="K126" i="28" s="1"/>
  <c r="K126" i="29" s="1"/>
  <c r="K126" i="30" s="1"/>
  <c r="K126" i="31" s="1"/>
  <c r="K126" i="32" s="1"/>
  <c r="K126" i="33" s="1"/>
  <c r="K126" i="34" s="1"/>
  <c r="K126" i="35" s="1"/>
  <c r="K126" i="36" s="1"/>
  <c r="K126" i="37" s="1"/>
  <c r="K126" i="38" s="1"/>
  <c r="K126" i="39" s="1"/>
  <c r="K64" i="21"/>
  <c r="K69" i="21"/>
  <c r="K164" i="21"/>
  <c r="K237" i="21"/>
  <c r="K237" i="22" s="1"/>
  <c r="K259" i="21"/>
  <c r="K259" i="22" s="1"/>
  <c r="K37" i="21"/>
  <c r="K83" i="21"/>
  <c r="K83" i="22" s="1"/>
  <c r="K78" i="21"/>
  <c r="K78" i="22" s="1"/>
  <c r="K203" i="19"/>
  <c r="K269" i="19"/>
  <c r="K87" i="20" s="1"/>
  <c r="K87" i="21" s="1"/>
  <c r="K278" i="19"/>
  <c r="K202" i="19"/>
  <c r="K270" i="20" s="1"/>
  <c r="K270" i="21" s="1"/>
  <c r="K35" i="24" l="1"/>
  <c r="K35" i="25" s="1"/>
  <c r="K36" i="23"/>
  <c r="K276" i="23"/>
  <c r="K286" i="23"/>
  <c r="K78" i="23"/>
  <c r="K78" i="24" s="1"/>
  <c r="K293" i="23"/>
  <c r="K347" i="23"/>
  <c r="K347" i="24" s="1"/>
  <c r="K144" i="23"/>
  <c r="K122" i="23"/>
  <c r="K70" i="23"/>
  <c r="K330" i="23"/>
  <c r="K330" i="24" s="1"/>
  <c r="K213" i="23"/>
  <c r="K73" i="23"/>
  <c r="K71" i="23"/>
  <c r="K71" i="24" s="1"/>
  <c r="K71" i="25" s="1"/>
  <c r="K146" i="23"/>
  <c r="K119" i="23"/>
  <c r="K119" i="24" s="1"/>
  <c r="K119" i="25" s="1"/>
  <c r="K222" i="23"/>
  <c r="K69" i="22"/>
  <c r="K69" i="23" s="1"/>
  <c r="K180" i="22"/>
  <c r="K180" i="23" s="1"/>
  <c r="K72" i="22"/>
  <c r="K72" i="23" s="1"/>
  <c r="K72" i="24" s="1"/>
  <c r="K72" i="25" s="1"/>
  <c r="K279" i="22"/>
  <c r="K311" i="22"/>
  <c r="K311" i="23" s="1"/>
  <c r="K270" i="22"/>
  <c r="K270" i="23" s="1"/>
  <c r="K118" i="22"/>
  <c r="K118" i="23" s="1"/>
  <c r="K58" i="22"/>
  <c r="K58" i="23" s="1"/>
  <c r="K342" i="22"/>
  <c r="K187" i="22"/>
  <c r="K112" i="22"/>
  <c r="K112" i="23" s="1"/>
  <c r="K233" i="22"/>
  <c r="K283" i="22"/>
  <c r="K283" i="23" s="1"/>
  <c r="K232" i="22"/>
  <c r="K232" i="23" s="1"/>
  <c r="K60" i="22"/>
  <c r="K60" i="23" s="1"/>
  <c r="K300" i="22"/>
  <c r="K300" i="23" s="1"/>
  <c r="K216" i="22"/>
  <c r="K216" i="23" s="1"/>
  <c r="K216" i="24" s="1"/>
  <c r="K326" i="22"/>
  <c r="K191" i="22"/>
  <c r="K191" i="23" s="1"/>
  <c r="K191" i="24" s="1"/>
  <c r="K156" i="22"/>
  <c r="K156" i="23" s="1"/>
  <c r="K147" i="22"/>
  <c r="K147" i="23" s="1"/>
  <c r="K147" i="24" s="1"/>
  <c r="K114" i="22"/>
  <c r="K114" i="23" s="1"/>
  <c r="K310" i="22"/>
  <c r="K310" i="23" s="1"/>
  <c r="K133" i="22"/>
  <c r="K133" i="23" s="1"/>
  <c r="K133" i="24" s="1"/>
  <c r="K198" i="22"/>
  <c r="K198" i="23" s="1"/>
  <c r="K198" i="24" s="1"/>
  <c r="K42" i="22"/>
  <c r="K42" i="23" s="1"/>
  <c r="K42" i="24" s="1"/>
  <c r="K308" i="22"/>
  <c r="K292" i="22"/>
  <c r="K292" i="23" s="1"/>
  <c r="K208" i="22"/>
  <c r="K208" i="23" s="1"/>
  <c r="K29" i="22"/>
  <c r="K29" i="23" s="1"/>
  <c r="K41" i="22"/>
  <c r="K41" i="23" s="1"/>
  <c r="K41" i="24" s="1"/>
  <c r="K41" i="25" s="1"/>
  <c r="K95" i="22"/>
  <c r="K95" i="23" s="1"/>
  <c r="K113" i="22"/>
  <c r="K113" i="23" s="1"/>
  <c r="K113" i="24" s="1"/>
  <c r="K172" i="22"/>
  <c r="K172" i="23" s="1"/>
  <c r="K294" i="22"/>
  <c r="K294" i="23" s="1"/>
  <c r="K294" i="24" s="1"/>
  <c r="K294" i="25" s="1"/>
  <c r="K37" i="22"/>
  <c r="K7" i="22"/>
  <c r="K164" i="22"/>
  <c r="K164" i="23" s="1"/>
  <c r="K164" i="24" s="1"/>
  <c r="K15" i="22"/>
  <c r="K31" i="22"/>
  <c r="K67" i="22"/>
  <c r="K190" i="22"/>
  <c r="K190" i="23" s="1"/>
  <c r="K150" i="22"/>
  <c r="K150" i="23" s="1"/>
  <c r="K150" i="24" s="1"/>
  <c r="K250" i="22"/>
  <c r="K91" i="22"/>
  <c r="K91" i="23" s="1"/>
  <c r="K91" i="24" s="1"/>
  <c r="K91" i="25" s="1"/>
  <c r="K166" i="22"/>
  <c r="K93" i="22"/>
  <c r="K93" i="23" s="1"/>
  <c r="K217" i="22"/>
  <c r="K217" i="23" s="1"/>
  <c r="K323" i="22"/>
  <c r="K323" i="23" s="1"/>
  <c r="K82" i="22"/>
  <c r="K82" i="23" s="1"/>
  <c r="K82" i="24" s="1"/>
  <c r="K186" i="22"/>
  <c r="K211" i="22"/>
  <c r="K110" i="22"/>
  <c r="K110" i="23" s="1"/>
  <c r="K123" i="22"/>
  <c r="K123" i="23" s="1"/>
  <c r="K123" i="24" s="1"/>
  <c r="K57" i="22"/>
  <c r="K57" i="23" s="1"/>
  <c r="K57" i="24" s="1"/>
  <c r="K179" i="22"/>
  <c r="K179" i="23" s="1"/>
  <c r="K179" i="24" s="1"/>
  <c r="K75" i="22"/>
  <c r="K16" i="22"/>
  <c r="K16" i="23" s="1"/>
  <c r="K16" i="24" s="1"/>
  <c r="K176" i="22"/>
  <c r="K176" i="23" s="1"/>
  <c r="K176" i="24" s="1"/>
  <c r="K176" i="25" s="1"/>
  <c r="K52" i="22"/>
  <c r="K52" i="23" s="1"/>
  <c r="K68" i="22"/>
  <c r="K68" i="23" s="1"/>
  <c r="K68" i="24" s="1"/>
  <c r="K115" i="22"/>
  <c r="K115" i="23" s="1"/>
  <c r="K115" i="24" s="1"/>
  <c r="K85" i="22"/>
  <c r="K157" i="22"/>
  <c r="K157" i="23" s="1"/>
  <c r="K157" i="24" s="1"/>
  <c r="K231" i="22"/>
  <c r="K231" i="23" s="1"/>
  <c r="K53" i="22"/>
  <c r="K53" i="23" s="1"/>
  <c r="K181" i="22"/>
  <c r="K181" i="23" s="1"/>
  <c r="K181" i="24" s="1"/>
  <c r="K282" i="22"/>
  <c r="K282" i="23" s="1"/>
  <c r="K197" i="22"/>
  <c r="K197" i="23" s="1"/>
  <c r="K197" i="24" s="1"/>
  <c r="K197" i="25" s="1"/>
  <c r="K170" i="22"/>
  <c r="K170" i="23" s="1"/>
  <c r="K96" i="22"/>
  <c r="K96" i="23" s="1"/>
  <c r="K96" i="24" s="1"/>
  <c r="K131" i="22"/>
  <c r="K131" i="23" s="1"/>
  <c r="K92" i="22"/>
  <c r="K92" i="23" s="1"/>
  <c r="K92" i="24" s="1"/>
  <c r="K92" i="25" s="1"/>
  <c r="K338" i="22"/>
  <c r="K338" i="23" s="1"/>
  <c r="K338" i="24" s="1"/>
  <c r="K183" i="22"/>
  <c r="K55" i="22"/>
  <c r="K55" i="23" s="1"/>
  <c r="K77" i="22"/>
  <c r="K77" i="23" s="1"/>
  <c r="K17" i="22"/>
  <c r="K48" i="22"/>
  <c r="K59" i="22"/>
  <c r="K214" i="22"/>
  <c r="K214" i="23" s="1"/>
  <c r="K219" i="22"/>
  <c r="K219" i="23" s="1"/>
  <c r="K219" i="24" s="1"/>
  <c r="K230" i="22"/>
  <c r="K230" i="23" s="1"/>
  <c r="K135" i="22"/>
  <c r="K54" i="22"/>
  <c r="K54" i="23" s="1"/>
  <c r="K129" i="22"/>
  <c r="K129" i="23" s="1"/>
  <c r="K129" i="24" s="1"/>
  <c r="K26" i="22"/>
  <c r="K26" i="23" s="1"/>
  <c r="K26" i="24" s="1"/>
  <c r="K51" i="22"/>
  <c r="K98" i="22"/>
  <c r="K98" i="23" s="1"/>
  <c r="K228" i="22"/>
  <c r="K143" i="23" s="1"/>
  <c r="K321" i="22"/>
  <c r="K321" i="23" s="1"/>
  <c r="K321" i="24" s="1"/>
  <c r="K256" i="22"/>
  <c r="K256" i="23" s="1"/>
  <c r="K256" i="24" s="1"/>
  <c r="K256" i="25" s="1"/>
  <c r="K23" i="22"/>
  <c r="K23" i="23" s="1"/>
  <c r="K244" i="22"/>
  <c r="K24" i="22"/>
  <c r="K24" i="23" s="1"/>
  <c r="K24" i="24" s="1"/>
  <c r="K24" i="25" s="1"/>
  <c r="K301" i="22"/>
  <c r="K301" i="23" s="1"/>
  <c r="K301" i="24" s="1"/>
  <c r="K301" i="25" s="1"/>
  <c r="K248" i="22"/>
  <c r="K248" i="23" s="1"/>
  <c r="K46" i="22"/>
  <c r="K46" i="23" s="1"/>
  <c r="K46" i="24" s="1"/>
  <c r="K299" i="22"/>
  <c r="K299" i="23" s="1"/>
  <c r="K240" i="22"/>
  <c r="K335" i="22"/>
  <c r="K335" i="23" s="1"/>
  <c r="K335" i="24" s="1"/>
  <c r="K88" i="22"/>
  <c r="K88" i="23" s="1"/>
  <c r="K88" i="24" s="1"/>
  <c r="K281" i="22"/>
  <c r="K281" i="23" s="1"/>
  <c r="K94" i="22"/>
  <c r="K94" i="23" s="1"/>
  <c r="K64" i="22"/>
  <c r="K18" i="22"/>
  <c r="K339" i="22"/>
  <c r="K185" i="22"/>
  <c r="K258" i="22"/>
  <c r="K258" i="23" s="1"/>
  <c r="K258" i="24" s="1"/>
  <c r="K229" i="22"/>
  <c r="K289" i="22"/>
  <c r="K315" i="22"/>
  <c r="K315" i="23" s="1"/>
  <c r="K351" i="22"/>
  <c r="K351" i="23" s="1"/>
  <c r="K298" i="22"/>
  <c r="K298" i="23" s="1"/>
  <c r="K298" i="24" s="1"/>
  <c r="K205" i="22"/>
  <c r="K205" i="23" s="1"/>
  <c r="K205" i="24" s="1"/>
  <c r="K205" i="25" s="1"/>
  <c r="K99" i="22"/>
  <c r="K99" i="23" s="1"/>
  <c r="K254" i="22"/>
  <c r="K254" i="23" s="1"/>
  <c r="K152" i="22"/>
  <c r="K152" i="23" s="1"/>
  <c r="K152" i="24" s="1"/>
  <c r="K152" i="25" s="1"/>
  <c r="K155" i="22"/>
  <c r="K155" i="23" s="1"/>
  <c r="K173" i="22"/>
  <c r="K173" i="23" s="1"/>
  <c r="K252" i="22"/>
  <c r="K247" i="22"/>
  <c r="K247" i="23" s="1"/>
  <c r="K247" i="24" s="1"/>
  <c r="K247" i="25" s="1"/>
  <c r="K295" i="22"/>
  <c r="K295" i="23" s="1"/>
  <c r="K184" i="22"/>
  <c r="K184" i="23" s="1"/>
  <c r="K184" i="24" s="1"/>
  <c r="K309" i="22"/>
  <c r="K309" i="23" s="1"/>
  <c r="K309" i="24" s="1"/>
  <c r="K309" i="25" s="1"/>
  <c r="K148" i="22"/>
  <c r="K148" i="23" s="1"/>
  <c r="K43" i="22"/>
  <c r="K313" i="22"/>
  <c r="K145" i="22"/>
  <c r="K145" i="23" s="1"/>
  <c r="K145" i="24" s="1"/>
  <c r="K200" i="22"/>
  <c r="K200" i="23" s="1"/>
  <c r="K200" i="24" s="1"/>
  <c r="K47" i="22"/>
  <c r="K209" i="22"/>
  <c r="K209" i="23" s="1"/>
  <c r="K182" i="22"/>
  <c r="K182" i="23" s="1"/>
  <c r="K124" i="22"/>
  <c r="K124" i="23" s="1"/>
  <c r="K124" i="24" s="1"/>
  <c r="K124" i="25" s="1"/>
  <c r="K124" i="26" s="1"/>
  <c r="K124" i="28" s="1"/>
  <c r="K124" i="29" s="1"/>
  <c r="K124" i="30" s="1"/>
  <c r="K124" i="31" s="1"/>
  <c r="K124" i="32" s="1"/>
  <c r="K124" i="33" s="1"/>
  <c r="K124" i="34" s="1"/>
  <c r="K124" i="35" s="1"/>
  <c r="K124" i="36" s="1"/>
  <c r="K124" i="37" s="1"/>
  <c r="K124" i="38" s="1"/>
  <c r="K124" i="39" s="1"/>
  <c r="K125" i="22"/>
  <c r="K348" i="22"/>
  <c r="K348" i="23" s="1"/>
  <c r="K225" i="22"/>
  <c r="K223" i="22"/>
  <c r="K223" i="23" s="1"/>
  <c r="K277" i="22"/>
  <c r="K109" i="22"/>
  <c r="K109" i="23" s="1"/>
  <c r="K204" i="22"/>
  <c r="K204" i="23" s="1"/>
  <c r="K204" i="24" s="1"/>
  <c r="K349" i="22"/>
  <c r="K349" i="23" s="1"/>
  <c r="K108" i="21"/>
  <c r="K278" i="20"/>
  <c r="K278" i="21" s="1"/>
  <c r="K278" i="22" s="1"/>
  <c r="K207" i="20"/>
  <c r="K203" i="20"/>
  <c r="K271" i="20"/>
  <c r="K269" i="20"/>
  <c r="K269" i="21" s="1"/>
  <c r="K269" i="22" s="1"/>
  <c r="K269" i="23" s="1"/>
  <c r="K84" i="20"/>
  <c r="K202" i="20"/>
  <c r="K202" i="21" s="1"/>
  <c r="K202" i="22" s="1"/>
  <c r="K268" i="20"/>
  <c r="K200" i="25" l="1"/>
  <c r="K200" i="26" s="1"/>
  <c r="K200" i="28" s="1"/>
  <c r="K200" i="29" s="1"/>
  <c r="K200" i="30" s="1"/>
  <c r="K200" i="31" s="1"/>
  <c r="K200" i="32" s="1"/>
  <c r="K200" i="33" s="1"/>
  <c r="K200" i="34" s="1"/>
  <c r="K200" i="35" s="1"/>
  <c r="K200" i="36" s="1"/>
  <c r="K200" i="37" s="1"/>
  <c r="K200" i="38" s="1"/>
  <c r="K200" i="39" s="1"/>
  <c r="K16" i="25"/>
  <c r="K145" i="25"/>
  <c r="K145" i="26" s="1"/>
  <c r="K145" i="28" s="1"/>
  <c r="K145" i="29" s="1"/>
  <c r="K145" i="30" s="1"/>
  <c r="K145" i="31" s="1"/>
  <c r="K145" i="32" s="1"/>
  <c r="K145" i="33" s="1"/>
  <c r="K145" i="34" s="1"/>
  <c r="K145" i="35" s="1"/>
  <c r="K145" i="36" s="1"/>
  <c r="K145" i="37" s="1"/>
  <c r="K145" i="38" s="1"/>
  <c r="K145" i="39" s="1"/>
  <c r="K164" i="25"/>
  <c r="K269" i="24"/>
  <c r="K269" i="25" s="1"/>
  <c r="K269" i="26" s="1"/>
  <c r="K269" i="28" s="1"/>
  <c r="K269" i="29" s="1"/>
  <c r="K269" i="30" s="1"/>
  <c r="K269" i="31" s="1"/>
  <c r="K269" i="32" s="1"/>
  <c r="K269" i="33" s="1"/>
  <c r="K269" i="34" s="1"/>
  <c r="K269" i="35" s="1"/>
  <c r="K269" i="36" s="1"/>
  <c r="K269" i="37" s="1"/>
  <c r="K269" i="38" s="1"/>
  <c r="K269" i="39" s="1"/>
  <c r="K248" i="24"/>
  <c r="K114" i="24"/>
  <c r="K190" i="24"/>
  <c r="K146" i="24"/>
  <c r="K276" i="24"/>
  <c r="K99" i="24"/>
  <c r="K284" i="24"/>
  <c r="K73" i="24"/>
  <c r="K73" i="25" s="1"/>
  <c r="K213" i="24"/>
  <c r="K144" i="24"/>
  <c r="K144" i="25" s="1"/>
  <c r="K144" i="26" s="1"/>
  <c r="K144" i="28" s="1"/>
  <c r="K144" i="29" s="1"/>
  <c r="K144" i="30" s="1"/>
  <c r="K144" i="31" s="1"/>
  <c r="K144" i="32" s="1"/>
  <c r="K144" i="33" s="1"/>
  <c r="K144" i="34" s="1"/>
  <c r="K144" i="35" s="1"/>
  <c r="K144" i="36" s="1"/>
  <c r="K144" i="37" s="1"/>
  <c r="K144" i="38" s="1"/>
  <c r="K144" i="39" s="1"/>
  <c r="K140" i="24"/>
  <c r="K140" i="25" s="1"/>
  <c r="K140" i="26" s="1"/>
  <c r="K140" i="28" s="1"/>
  <c r="K140" i="29" s="1"/>
  <c r="K140" i="30" s="1"/>
  <c r="K140" i="31" s="1"/>
  <c r="K140" i="32" s="1"/>
  <c r="K140" i="33" s="1"/>
  <c r="K140" i="34" s="1"/>
  <c r="K140" i="35" s="1"/>
  <c r="K140" i="36" s="1"/>
  <c r="K140" i="37" s="1"/>
  <c r="K140" i="38" s="1"/>
  <c r="K140" i="39" s="1"/>
  <c r="K64" i="23"/>
  <c r="K64" i="24" s="1"/>
  <c r="K64" i="25" s="1"/>
  <c r="K64" i="26" s="1"/>
  <c r="K64" i="28" s="1"/>
  <c r="K64" i="29" s="1"/>
  <c r="K64" i="30" s="1"/>
  <c r="K64" i="31" s="1"/>
  <c r="K64" i="32" s="1"/>
  <c r="K64" i="33" s="1"/>
  <c r="K64" i="34" s="1"/>
  <c r="K64" i="35" s="1"/>
  <c r="K64" i="36" s="1"/>
  <c r="K64" i="37" s="1"/>
  <c r="K64" i="38" s="1"/>
  <c r="K64" i="39" s="1"/>
  <c r="K325" i="23"/>
  <c r="K224" i="23"/>
  <c r="K224" i="24" s="1"/>
  <c r="K79" i="23"/>
  <c r="K238" i="23"/>
  <c r="K238" i="24" s="1"/>
  <c r="K238" i="25" s="1"/>
  <c r="K238" i="26" s="1"/>
  <c r="K238" i="28" s="1"/>
  <c r="K238" i="29" s="1"/>
  <c r="K238" i="30" s="1"/>
  <c r="K238" i="31" s="1"/>
  <c r="K238" i="32" s="1"/>
  <c r="K238" i="33" s="1"/>
  <c r="K238" i="34" s="1"/>
  <c r="K238" i="35" s="1"/>
  <c r="K238" i="36" s="1"/>
  <c r="K238" i="37" s="1"/>
  <c r="K238" i="38" s="1"/>
  <c r="K238" i="39" s="1"/>
  <c r="K259" i="23"/>
  <c r="K259" i="24" s="1"/>
  <c r="K259" i="25" s="1"/>
  <c r="K130" i="23"/>
  <c r="K130" i="24" s="1"/>
  <c r="K130" i="25" s="1"/>
  <c r="K154" i="23"/>
  <c r="K253" i="23"/>
  <c r="K253" i="24" s="1"/>
  <c r="K253" i="25" s="1"/>
  <c r="K274" i="23"/>
  <c r="K274" i="24" s="1"/>
  <c r="K159" i="23"/>
  <c r="K159" i="24" s="1"/>
  <c r="K225" i="23"/>
  <c r="K225" i="24" s="1"/>
  <c r="K287" i="23"/>
  <c r="K252" i="23"/>
  <c r="K304" i="23"/>
  <c r="K75" i="23"/>
  <c r="K75" i="24" s="1"/>
  <c r="K28" i="23"/>
  <c r="K83" i="23"/>
  <c r="K83" i="24" s="1"/>
  <c r="K83" i="25" s="1"/>
  <c r="K171" i="24"/>
  <c r="K171" i="25" s="1"/>
  <c r="K171" i="26" s="1"/>
  <c r="K171" i="28" s="1"/>
  <c r="K171" i="29" s="1"/>
  <c r="K171" i="30" s="1"/>
  <c r="K171" i="31" s="1"/>
  <c r="K171" i="32" s="1"/>
  <c r="K171" i="33" s="1"/>
  <c r="K171" i="34" s="1"/>
  <c r="K171" i="35" s="1"/>
  <c r="K171" i="36" s="1"/>
  <c r="K171" i="37" s="1"/>
  <c r="K171" i="38" s="1"/>
  <c r="K171" i="39" s="1"/>
  <c r="K51" i="23"/>
  <c r="K51" i="24" s="1"/>
  <c r="K51" i="25" s="1"/>
  <c r="K135" i="23"/>
  <c r="K135" i="24" s="1"/>
  <c r="K245" i="23"/>
  <c r="K59" i="23"/>
  <c r="K141" i="23"/>
  <c r="K211" i="23"/>
  <c r="K211" i="24" s="1"/>
  <c r="K210" i="23"/>
  <c r="K67" i="23"/>
  <c r="K199" i="23"/>
  <c r="K7" i="23"/>
  <c r="K8" i="23"/>
  <c r="K342" i="23"/>
  <c r="K342" i="24" s="1"/>
  <c r="K342" i="25" s="1"/>
  <c r="K38" i="23"/>
  <c r="K328" i="23"/>
  <c r="K328" i="24" s="1"/>
  <c r="K328" i="25" s="1"/>
  <c r="K76" i="23"/>
  <c r="K76" i="24" s="1"/>
  <c r="K106" i="23"/>
  <c r="K106" i="24" s="1"/>
  <c r="K106" i="25" s="1"/>
  <c r="K151" i="23"/>
  <c r="K151" i="24" s="1"/>
  <c r="K343" i="23"/>
  <c r="K343" i="24" s="1"/>
  <c r="K34" i="23"/>
  <c r="K34" i="24" s="1"/>
  <c r="K34" i="25" s="1"/>
  <c r="K201" i="23"/>
  <c r="K201" i="24" s="1"/>
  <c r="K201" i="25" s="1"/>
  <c r="K39" i="23"/>
  <c r="K39" i="24" s="1"/>
  <c r="K220" i="23"/>
  <c r="K220" i="24" s="1"/>
  <c r="K237" i="23"/>
  <c r="K237" i="24" s="1"/>
  <c r="K237" i="25" s="1"/>
  <c r="K262" i="23"/>
  <c r="K262" i="24" s="1"/>
  <c r="K262" i="25" s="1"/>
  <c r="K12" i="23"/>
  <c r="K40" i="23"/>
  <c r="K243" i="23"/>
  <c r="K243" i="24" s="1"/>
  <c r="K243" i="25" s="1"/>
  <c r="K111" i="23"/>
  <c r="K111" i="24" s="1"/>
  <c r="K19" i="23"/>
  <c r="K19" i="24" s="1"/>
  <c r="K19" i="25" s="1"/>
  <c r="K132" i="23"/>
  <c r="K132" i="24" s="1"/>
  <c r="K107" i="23"/>
  <c r="K107" i="24" s="1"/>
  <c r="K326" i="23"/>
  <c r="K326" i="24" s="1"/>
  <c r="K346" i="23"/>
  <c r="K290" i="23"/>
  <c r="K290" i="24" s="1"/>
  <c r="K313" i="23"/>
  <c r="K337" i="23"/>
  <c r="K185" i="23"/>
  <c r="K263" i="23"/>
  <c r="K240" i="23"/>
  <c r="K240" i="24" s="1"/>
  <c r="K240" i="25" s="1"/>
  <c r="K240" i="26" s="1"/>
  <c r="K240" i="28" s="1"/>
  <c r="K240" i="29" s="1"/>
  <c r="K240" i="30" s="1"/>
  <c r="K240" i="31" s="1"/>
  <c r="K240" i="32" s="1"/>
  <c r="K240" i="33" s="1"/>
  <c r="K240" i="34" s="1"/>
  <c r="K240" i="35" s="1"/>
  <c r="K240" i="36" s="1"/>
  <c r="K240" i="37" s="1"/>
  <c r="K240" i="38" s="1"/>
  <c r="K240" i="39" s="1"/>
  <c r="K297" i="23"/>
  <c r="K277" i="23"/>
  <c r="K277" i="24" s="1"/>
  <c r="K125" i="23"/>
  <c r="K125" i="24" s="1"/>
  <c r="K125" i="25" s="1"/>
  <c r="K239" i="23"/>
  <c r="K47" i="23"/>
  <c r="K47" i="24" s="1"/>
  <c r="K47" i="25" s="1"/>
  <c r="K9" i="23"/>
  <c r="K43" i="23"/>
  <c r="K97" i="23"/>
  <c r="K289" i="23"/>
  <c r="K25" i="23"/>
  <c r="K77" i="24" s="1"/>
  <c r="K339" i="23"/>
  <c r="K339" i="24" s="1"/>
  <c r="K48" i="23"/>
  <c r="K48" i="24" s="1"/>
  <c r="K183" i="23"/>
  <c r="K183" i="24" s="1"/>
  <c r="K183" i="25" s="1"/>
  <c r="K261" i="23"/>
  <c r="K85" i="23"/>
  <c r="K121" i="23"/>
  <c r="K186" i="23"/>
  <c r="K186" i="24" s="1"/>
  <c r="K186" i="25" s="1"/>
  <c r="K62" i="23"/>
  <c r="K250" i="23"/>
  <c r="K250" i="24" s="1"/>
  <c r="K250" i="25" s="1"/>
  <c r="K303" i="23"/>
  <c r="K31" i="23"/>
  <c r="K31" i="24" s="1"/>
  <c r="K31" i="25" s="1"/>
  <c r="K31" i="26" s="1"/>
  <c r="K31" i="28" s="1"/>
  <c r="K31" i="29" s="1"/>
  <c r="K31" i="30" s="1"/>
  <c r="K31" i="31" s="1"/>
  <c r="K31" i="32" s="1"/>
  <c r="K31" i="33" s="1"/>
  <c r="K31" i="34" s="1"/>
  <c r="K31" i="35" s="1"/>
  <c r="K31" i="36" s="1"/>
  <c r="K31" i="37" s="1"/>
  <c r="K31" i="38" s="1"/>
  <c r="K31" i="39" s="1"/>
  <c r="K37" i="23"/>
  <c r="K37" i="24" s="1"/>
  <c r="K233" i="23"/>
  <c r="K233" i="24" s="1"/>
  <c r="K291" i="23"/>
  <c r="K279" i="23"/>
  <c r="K279" i="24" s="1"/>
  <c r="K161" i="23"/>
  <c r="K161" i="24" s="1"/>
  <c r="K153" i="23"/>
  <c r="K153" i="24" s="1"/>
  <c r="K234" i="23"/>
  <c r="K234" i="24" s="1"/>
  <c r="K234" i="25" s="1"/>
  <c r="K333" i="23"/>
  <c r="K333" i="24" s="1"/>
  <c r="K333" i="25" s="1"/>
  <c r="K333" i="26" s="1"/>
  <c r="K333" i="28" s="1"/>
  <c r="K333" i="29" s="1"/>
  <c r="K333" i="30" s="1"/>
  <c r="K333" i="31" s="1"/>
  <c r="K333" i="32" s="1"/>
  <c r="K333" i="33" s="1"/>
  <c r="K333" i="34" s="1"/>
  <c r="K333" i="35" s="1"/>
  <c r="K333" i="36" s="1"/>
  <c r="K333" i="37" s="1"/>
  <c r="K333" i="38" s="1"/>
  <c r="K333" i="39" s="1"/>
  <c r="K307" i="23"/>
  <c r="K260" i="23"/>
  <c r="K260" i="24" s="1"/>
  <c r="K22" i="23"/>
  <c r="K22" i="24" s="1"/>
  <c r="K22" i="25" s="1"/>
  <c r="K22" i="26" s="1"/>
  <c r="K22" i="28" s="1"/>
  <c r="K22" i="29" s="1"/>
  <c r="K22" i="30" s="1"/>
  <c r="K22" i="31" s="1"/>
  <c r="K22" i="32" s="1"/>
  <c r="K22" i="33" s="1"/>
  <c r="K22" i="34" s="1"/>
  <c r="K22" i="35" s="1"/>
  <c r="K22" i="36" s="1"/>
  <c r="K22" i="37" s="1"/>
  <c r="K22" i="38" s="1"/>
  <c r="K22" i="39" s="1"/>
  <c r="K163" i="23"/>
  <c r="K163" i="24" s="1"/>
  <c r="K13" i="23"/>
  <c r="K13" i="24" s="1"/>
  <c r="K13" i="25" s="1"/>
  <c r="K168" i="23"/>
  <c r="K168" i="24" s="1"/>
  <c r="K142" i="23"/>
  <c r="K142" i="24" s="1"/>
  <c r="K30" i="23"/>
  <c r="K251" i="23"/>
  <c r="K251" i="24" s="1"/>
  <c r="K251" i="25" s="1"/>
  <c r="K251" i="26" s="1"/>
  <c r="K251" i="28" s="1"/>
  <c r="K251" i="29" s="1"/>
  <c r="K251" i="30" s="1"/>
  <c r="K251" i="31" s="1"/>
  <c r="K251" i="32" s="1"/>
  <c r="K251" i="33" s="1"/>
  <c r="K251" i="34" s="1"/>
  <c r="K251" i="35" s="1"/>
  <c r="K251" i="36" s="1"/>
  <c r="K251" i="37" s="1"/>
  <c r="K251" i="38" s="1"/>
  <c r="K251" i="39" s="1"/>
  <c r="K322" i="23"/>
  <c r="K322" i="24" s="1"/>
  <c r="K242" i="23"/>
  <c r="K242" i="24" s="1"/>
  <c r="K242" i="25" s="1"/>
  <c r="K138" i="23"/>
  <c r="K138" i="24" s="1"/>
  <c r="K212" i="23"/>
  <c r="K166" i="23"/>
  <c r="K166" i="24" s="1"/>
  <c r="K166" i="25" s="1"/>
  <c r="K166" i="26" s="1"/>
  <c r="K166" i="28" s="1"/>
  <c r="K166" i="29" s="1"/>
  <c r="K166" i="30" s="1"/>
  <c r="K166" i="31" s="1"/>
  <c r="K166" i="32" s="1"/>
  <c r="K166" i="33" s="1"/>
  <c r="K166" i="34" s="1"/>
  <c r="K166" i="35" s="1"/>
  <c r="K166" i="36" s="1"/>
  <c r="K166" i="37" s="1"/>
  <c r="K166" i="38" s="1"/>
  <c r="K166" i="39" s="1"/>
  <c r="K255" i="23"/>
  <c r="K187" i="23"/>
  <c r="K187" i="24" s="1"/>
  <c r="K187" i="25" s="1"/>
  <c r="K187" i="26" s="1"/>
  <c r="K187" i="28" s="1"/>
  <c r="K187" i="29" s="1"/>
  <c r="K187" i="30" s="1"/>
  <c r="K187" i="31" s="1"/>
  <c r="K187" i="32" s="1"/>
  <c r="K187" i="33" s="1"/>
  <c r="K187" i="34" s="1"/>
  <c r="K187" i="35" s="1"/>
  <c r="K187" i="36" s="1"/>
  <c r="K187" i="37" s="1"/>
  <c r="K187" i="38" s="1"/>
  <c r="K187" i="39" s="1"/>
  <c r="K265" i="23"/>
  <c r="K235" i="23"/>
  <c r="K235" i="24" s="1"/>
  <c r="K235" i="25" s="1"/>
  <c r="K63" i="23"/>
  <c r="K63" i="24" s="1"/>
  <c r="K202" i="23"/>
  <c r="K202" i="24" s="1"/>
  <c r="K229" i="23"/>
  <c r="K229" i="24" s="1"/>
  <c r="K229" i="25" s="1"/>
  <c r="K18" i="23"/>
  <c r="K189" i="23"/>
  <c r="K244" i="23"/>
  <c r="K244" i="24" s="1"/>
  <c r="K193" i="23"/>
  <c r="K17" i="23"/>
  <c r="K17" i="24" s="1"/>
  <c r="K17" i="25" s="1"/>
  <c r="K66" i="23"/>
  <c r="K15" i="23"/>
  <c r="K15" i="24" s="1"/>
  <c r="K15" i="25" s="1"/>
  <c r="K188" i="23"/>
  <c r="K308" i="23"/>
  <c r="K332" i="23"/>
  <c r="K218" i="23"/>
  <c r="K218" i="24" s="1"/>
  <c r="K218" i="25" s="1"/>
  <c r="K167" i="23"/>
  <c r="K264" i="23"/>
  <c r="K264" i="24" s="1"/>
  <c r="K334" i="23"/>
  <c r="K334" i="24" s="1"/>
  <c r="K27" i="23"/>
  <c r="K27" i="24" s="1"/>
  <c r="K27" i="25" s="1"/>
  <c r="K74" i="23"/>
  <c r="K74" i="24" s="1"/>
  <c r="K257" i="23"/>
  <c r="K257" i="24" s="1"/>
  <c r="K305" i="23"/>
  <c r="K305" i="24" s="1"/>
  <c r="K89" i="23"/>
  <c r="K89" i="24" s="1"/>
  <c r="K61" i="23"/>
  <c r="K61" i="24" s="1"/>
  <c r="K11" i="23"/>
  <c r="K11" i="24" s="1"/>
  <c r="K11" i="25" s="1"/>
  <c r="K127" i="23"/>
  <c r="K45" i="23"/>
  <c r="K45" i="24" s="1"/>
  <c r="K221" i="23"/>
  <c r="K221" i="24" s="1"/>
  <c r="K329" i="23"/>
  <c r="K329" i="24" s="1"/>
  <c r="K285" i="23"/>
  <c r="K285" i="24" s="1"/>
  <c r="K175" i="23"/>
  <c r="K175" i="24" s="1"/>
  <c r="K215" i="22"/>
  <c r="K268" i="21"/>
  <c r="K268" i="22" s="1"/>
  <c r="K268" i="23" s="1"/>
  <c r="K268" i="24" s="1"/>
  <c r="K149" i="21"/>
  <c r="K271" i="21"/>
  <c r="K271" i="22" s="1"/>
  <c r="K271" i="23" s="1"/>
  <c r="K271" i="24" s="1"/>
  <c r="K271" i="25" s="1"/>
  <c r="K318" i="21"/>
  <c r="K203" i="21"/>
  <c r="K203" i="22" s="1"/>
  <c r="K203" i="23" s="1"/>
  <c r="K203" i="24" s="1"/>
  <c r="K272" i="21"/>
  <c r="K87" i="22"/>
  <c r="K87" i="23" s="1"/>
  <c r="K87" i="24" s="1"/>
  <c r="K87" i="25" s="1"/>
  <c r="K84" i="21"/>
  <c r="K84" i="22" s="1"/>
  <c r="K84" i="23" s="1"/>
  <c r="K84" i="24" s="1"/>
  <c r="K177" i="21"/>
  <c r="K207" i="21"/>
  <c r="K207" i="22" s="1"/>
  <c r="K207" i="23" s="1"/>
  <c r="K273" i="21"/>
  <c r="K111" i="25" l="1"/>
  <c r="K111" i="26" s="1"/>
  <c r="K111" i="28" s="1"/>
  <c r="K111" i="29" s="1"/>
  <c r="K111" i="30" s="1"/>
  <c r="K111" i="31" s="1"/>
  <c r="K111" i="32" s="1"/>
  <c r="K111" i="33" s="1"/>
  <c r="K111" i="34" s="1"/>
  <c r="K111" i="35" s="1"/>
  <c r="K111" i="36" s="1"/>
  <c r="K111" i="37" s="1"/>
  <c r="K111" i="38" s="1"/>
  <c r="K111" i="39" s="1"/>
  <c r="K264" i="25"/>
  <c r="K264" i="26" s="1"/>
  <c r="K264" i="28" s="1"/>
  <c r="K264" i="29" s="1"/>
  <c r="K264" i="30" s="1"/>
  <c r="K264" i="31" s="1"/>
  <c r="K264" i="32" s="1"/>
  <c r="K264" i="33" s="1"/>
  <c r="K264" i="34" s="1"/>
  <c r="K264" i="35" s="1"/>
  <c r="K264" i="36" s="1"/>
  <c r="K264" i="37" s="1"/>
  <c r="K264" i="38" s="1"/>
  <c r="K264" i="39" s="1"/>
  <c r="K33" i="25"/>
  <c r="K26" i="25"/>
  <c r="K26" i="26" s="1"/>
  <c r="K26" i="28" s="1"/>
  <c r="K26" i="29" s="1"/>
  <c r="K26" i="30" s="1"/>
  <c r="K26" i="31" s="1"/>
  <c r="K26" i="32" s="1"/>
  <c r="K26" i="33" s="1"/>
  <c r="K26" i="34" s="1"/>
  <c r="K26" i="35" s="1"/>
  <c r="K26" i="36" s="1"/>
  <c r="K26" i="37" s="1"/>
  <c r="K26" i="38" s="1"/>
  <c r="K26" i="39" s="1"/>
  <c r="K213" i="25"/>
  <c r="K276" i="25"/>
  <c r="K248" i="25"/>
  <c r="K248" i="26" s="1"/>
  <c r="K248" i="28" s="1"/>
  <c r="K248" i="29" s="1"/>
  <c r="K248" i="30" s="1"/>
  <c r="K248" i="31" s="1"/>
  <c r="K248" i="32" s="1"/>
  <c r="K248" i="33" s="1"/>
  <c r="K248" i="34" s="1"/>
  <c r="K248" i="35" s="1"/>
  <c r="K248" i="36" s="1"/>
  <c r="K248" i="37" s="1"/>
  <c r="K248" i="38" s="1"/>
  <c r="K248" i="39" s="1"/>
  <c r="K321" i="25"/>
  <c r="K184" i="25"/>
  <c r="K184" i="26" s="1"/>
  <c r="K184" i="28" s="1"/>
  <c r="K184" i="29" s="1"/>
  <c r="K184" i="30" s="1"/>
  <c r="K184" i="31" s="1"/>
  <c r="K184" i="32" s="1"/>
  <c r="K184" i="33" s="1"/>
  <c r="K184" i="34" s="1"/>
  <c r="K184" i="35" s="1"/>
  <c r="K184" i="36" s="1"/>
  <c r="K184" i="37" s="1"/>
  <c r="K184" i="38" s="1"/>
  <c r="K184" i="39" s="1"/>
  <c r="K85" i="24"/>
  <c r="K85" i="25" s="1"/>
  <c r="K120" i="26" s="1"/>
  <c r="K120" i="28" s="1"/>
  <c r="K120" i="29" s="1"/>
  <c r="K120" i="30" s="1"/>
  <c r="K120" i="31" s="1"/>
  <c r="K120" i="32" s="1"/>
  <c r="K120" i="33" s="1"/>
  <c r="K120" i="34" s="1"/>
  <c r="K120" i="35" s="1"/>
  <c r="K120" i="36" s="1"/>
  <c r="K120" i="37" s="1"/>
  <c r="K120" i="38" s="1"/>
  <c r="K120" i="39" s="1"/>
  <c r="K18" i="24"/>
  <c r="K18" i="25" s="1"/>
  <c r="K18" i="26" s="1"/>
  <c r="K18" i="28" s="1"/>
  <c r="K18" i="29" s="1"/>
  <c r="K18" i="30" s="1"/>
  <c r="K18" i="31" s="1"/>
  <c r="K18" i="32" s="1"/>
  <c r="K18" i="33" s="1"/>
  <c r="K18" i="34" s="1"/>
  <c r="K18" i="35" s="1"/>
  <c r="K18" i="36" s="1"/>
  <c r="K18" i="37" s="1"/>
  <c r="K18" i="38" s="1"/>
  <c r="K18" i="39" s="1"/>
  <c r="K313" i="24"/>
  <c r="K313" i="25" s="1"/>
  <c r="K313" i="26" s="1"/>
  <c r="K313" i="28" s="1"/>
  <c r="K313" i="29" s="1"/>
  <c r="K313" i="30" s="1"/>
  <c r="K313" i="31" s="1"/>
  <c r="K313" i="32" s="1"/>
  <c r="K313" i="33" s="1"/>
  <c r="K313" i="34" s="1"/>
  <c r="K313" i="35" s="1"/>
  <c r="K313" i="36" s="1"/>
  <c r="K313" i="37" s="1"/>
  <c r="K313" i="38" s="1"/>
  <c r="K313" i="39" s="1"/>
  <c r="K127" i="24"/>
  <c r="K127" i="25" s="1"/>
  <c r="K241" i="24"/>
  <c r="K332" i="24"/>
  <c r="K350" i="24"/>
  <c r="K66" i="24"/>
  <c r="K66" i="25" s="1"/>
  <c r="K66" i="26" s="1"/>
  <c r="K66" i="28" s="1"/>
  <c r="K66" i="29" s="1"/>
  <c r="K66" i="30" s="1"/>
  <c r="K66" i="31" s="1"/>
  <c r="K66" i="32" s="1"/>
  <c r="K66" i="33" s="1"/>
  <c r="K66" i="34" s="1"/>
  <c r="K66" i="35" s="1"/>
  <c r="K66" i="36" s="1"/>
  <c r="K66" i="37" s="1"/>
  <c r="K66" i="38" s="1"/>
  <c r="K66" i="39" s="1"/>
  <c r="K128" i="24"/>
  <c r="K189" i="24"/>
  <c r="K189" i="25" s="1"/>
  <c r="K267" i="24"/>
  <c r="K255" i="24"/>
  <c r="K255" i="25" s="1"/>
  <c r="K255" i="26" s="1"/>
  <c r="K255" i="28" s="1"/>
  <c r="K255" i="29" s="1"/>
  <c r="K255" i="30" s="1"/>
  <c r="K255" i="31" s="1"/>
  <c r="K255" i="32" s="1"/>
  <c r="K255" i="33" s="1"/>
  <c r="K255" i="34" s="1"/>
  <c r="K255" i="35" s="1"/>
  <c r="K255" i="36" s="1"/>
  <c r="K255" i="37" s="1"/>
  <c r="K255" i="38" s="1"/>
  <c r="K255" i="39" s="1"/>
  <c r="K306" i="24"/>
  <c r="K30" i="24"/>
  <c r="K30" i="25" s="1"/>
  <c r="K30" i="26" s="1"/>
  <c r="K30" i="28" s="1"/>
  <c r="K30" i="29" s="1"/>
  <c r="K30" i="30" s="1"/>
  <c r="K30" i="31" s="1"/>
  <c r="K30" i="32" s="1"/>
  <c r="K30" i="33" s="1"/>
  <c r="K30" i="34" s="1"/>
  <c r="K30" i="35" s="1"/>
  <c r="K30" i="36" s="1"/>
  <c r="K30" i="37" s="1"/>
  <c r="K30" i="38" s="1"/>
  <c r="K30" i="39" s="1"/>
  <c r="K65" i="24"/>
  <c r="K65" i="25" s="1"/>
  <c r="K307" i="24"/>
  <c r="K307" i="25" s="1"/>
  <c r="K307" i="26" s="1"/>
  <c r="K307" i="28" s="1"/>
  <c r="K307" i="29" s="1"/>
  <c r="K307" i="30" s="1"/>
  <c r="K307" i="31" s="1"/>
  <c r="K307" i="32" s="1"/>
  <c r="K307" i="33" s="1"/>
  <c r="K307" i="34" s="1"/>
  <c r="K307" i="35" s="1"/>
  <c r="K307" i="36" s="1"/>
  <c r="K307" i="37" s="1"/>
  <c r="K307" i="38" s="1"/>
  <c r="K307" i="39" s="1"/>
  <c r="K331" i="24"/>
  <c r="K62" i="24"/>
  <c r="K62" i="25" s="1"/>
  <c r="K136" i="24"/>
  <c r="K43" i="24"/>
  <c r="K43" i="25" s="1"/>
  <c r="K263" i="24"/>
  <c r="K314" i="24"/>
  <c r="K40" i="24"/>
  <c r="K227" i="24"/>
  <c r="K7" i="24"/>
  <c r="K7" i="25" s="1"/>
  <c r="K28" i="24"/>
  <c r="K28" i="25" s="1"/>
  <c r="K160" i="24"/>
  <c r="K287" i="24"/>
  <c r="K287" i="25" s="1"/>
  <c r="K247" i="26" s="1"/>
  <c r="K247" i="28" s="1"/>
  <c r="K247" i="29" s="1"/>
  <c r="K247" i="30" s="1"/>
  <c r="K247" i="31" s="1"/>
  <c r="K247" i="32" s="1"/>
  <c r="K247" i="33" s="1"/>
  <c r="K247" i="34" s="1"/>
  <c r="K247" i="35" s="1"/>
  <c r="K247" i="36" s="1"/>
  <c r="K247" i="37" s="1"/>
  <c r="K247" i="38" s="1"/>
  <c r="K247" i="39" s="1"/>
  <c r="K165" i="24"/>
  <c r="K310" i="24"/>
  <c r="K310" i="25" s="1"/>
  <c r="K310" i="26" s="1"/>
  <c r="K310" i="28" s="1"/>
  <c r="K310" i="29" s="1"/>
  <c r="K310" i="30" s="1"/>
  <c r="K310" i="31" s="1"/>
  <c r="K310" i="32" s="1"/>
  <c r="K310" i="33" s="1"/>
  <c r="K310" i="34" s="1"/>
  <c r="K310" i="35" s="1"/>
  <c r="K310" i="36" s="1"/>
  <c r="K310" i="37" s="1"/>
  <c r="K310" i="38" s="1"/>
  <c r="K310" i="39" s="1"/>
  <c r="K156" i="24"/>
  <c r="K156" i="25" s="1"/>
  <c r="K299" i="24"/>
  <c r="K299" i="25" s="1"/>
  <c r="K299" i="26" s="1"/>
  <c r="K299" i="28" s="1"/>
  <c r="K299" i="29" s="1"/>
  <c r="K299" i="30" s="1"/>
  <c r="K299" i="31" s="1"/>
  <c r="K299" i="32" s="1"/>
  <c r="K299" i="33" s="1"/>
  <c r="K299" i="34" s="1"/>
  <c r="K299" i="35" s="1"/>
  <c r="K299" i="36" s="1"/>
  <c r="K299" i="37" s="1"/>
  <c r="K299" i="38" s="1"/>
  <c r="K299" i="39" s="1"/>
  <c r="K36" i="24"/>
  <c r="K311" i="24"/>
  <c r="K52" i="24"/>
  <c r="K52" i="25" s="1"/>
  <c r="K52" i="26" s="1"/>
  <c r="K52" i="28" s="1"/>
  <c r="K52" i="29" s="1"/>
  <c r="K52" i="30" s="1"/>
  <c r="K52" i="31" s="1"/>
  <c r="K52" i="32" s="1"/>
  <c r="K52" i="33" s="1"/>
  <c r="K52" i="34" s="1"/>
  <c r="K52" i="35" s="1"/>
  <c r="K52" i="36" s="1"/>
  <c r="K52" i="37" s="1"/>
  <c r="K52" i="38" s="1"/>
  <c r="K52" i="39" s="1"/>
  <c r="K94" i="24"/>
  <c r="K94" i="25" s="1"/>
  <c r="K209" i="24"/>
  <c r="K209" i="25" s="1"/>
  <c r="K209" i="26" s="1"/>
  <c r="K209" i="28" s="1"/>
  <c r="K209" i="29" s="1"/>
  <c r="K209" i="30" s="1"/>
  <c r="K209" i="31" s="1"/>
  <c r="K209" i="32" s="1"/>
  <c r="K209" i="33" s="1"/>
  <c r="K209" i="34" s="1"/>
  <c r="K209" i="35" s="1"/>
  <c r="K209" i="36" s="1"/>
  <c r="K209" i="37" s="1"/>
  <c r="K209" i="38" s="1"/>
  <c r="K209" i="39" s="1"/>
  <c r="K223" i="24"/>
  <c r="K223" i="25" s="1"/>
  <c r="K223" i="26" s="1"/>
  <c r="K223" i="28" s="1"/>
  <c r="K223" i="29" s="1"/>
  <c r="K223" i="30" s="1"/>
  <c r="K223" i="31" s="1"/>
  <c r="K223" i="32" s="1"/>
  <c r="K223" i="33" s="1"/>
  <c r="K223" i="34" s="1"/>
  <c r="K223" i="35" s="1"/>
  <c r="K223" i="36" s="1"/>
  <c r="K223" i="37" s="1"/>
  <c r="K223" i="38" s="1"/>
  <c r="K223" i="39" s="1"/>
  <c r="K270" i="24"/>
  <c r="K270" i="25" s="1"/>
  <c r="K270" i="26" s="1"/>
  <c r="K270" i="28" s="1"/>
  <c r="K270" i="29" s="1"/>
  <c r="K270" i="30" s="1"/>
  <c r="K270" i="31" s="1"/>
  <c r="K270" i="32" s="1"/>
  <c r="K270" i="33" s="1"/>
  <c r="K270" i="34" s="1"/>
  <c r="K270" i="35" s="1"/>
  <c r="K270" i="36" s="1"/>
  <c r="K270" i="37" s="1"/>
  <c r="K270" i="38" s="1"/>
  <c r="K270" i="39" s="1"/>
  <c r="K23" i="24"/>
  <c r="K23" i="25" s="1"/>
  <c r="K23" i="26" s="1"/>
  <c r="K23" i="28" s="1"/>
  <c r="K23" i="29" s="1"/>
  <c r="K23" i="30" s="1"/>
  <c r="K23" i="31" s="1"/>
  <c r="K23" i="32" s="1"/>
  <c r="K23" i="33" s="1"/>
  <c r="K23" i="34" s="1"/>
  <c r="K23" i="35" s="1"/>
  <c r="K23" i="36" s="1"/>
  <c r="K23" i="37" s="1"/>
  <c r="K23" i="38" s="1"/>
  <c r="K23" i="39" s="1"/>
  <c r="K308" i="24"/>
  <c r="K308" i="25" s="1"/>
  <c r="K261" i="24"/>
  <c r="K261" i="25" s="1"/>
  <c r="K261" i="26" s="1"/>
  <c r="K261" i="28" s="1"/>
  <c r="K261" i="29" s="1"/>
  <c r="K261" i="30" s="1"/>
  <c r="K261" i="31" s="1"/>
  <c r="K261" i="32" s="1"/>
  <c r="K261" i="33" s="1"/>
  <c r="K261" i="34" s="1"/>
  <c r="K261" i="35" s="1"/>
  <c r="K261" i="36" s="1"/>
  <c r="K261" i="37" s="1"/>
  <c r="K261" i="38" s="1"/>
  <c r="K261" i="39" s="1"/>
  <c r="K312" i="24"/>
  <c r="K25" i="24"/>
  <c r="K9" i="24"/>
  <c r="K9" i="25" s="1"/>
  <c r="K9" i="26" s="1"/>
  <c r="K9" i="28" s="1"/>
  <c r="K9" i="29" s="1"/>
  <c r="K9" i="30" s="1"/>
  <c r="K9" i="31" s="1"/>
  <c r="K9" i="32" s="1"/>
  <c r="K9" i="33" s="1"/>
  <c r="K9" i="34" s="1"/>
  <c r="K9" i="35" s="1"/>
  <c r="K9" i="36" s="1"/>
  <c r="K9" i="37" s="1"/>
  <c r="K9" i="38" s="1"/>
  <c r="K9" i="39" s="1"/>
  <c r="K139" i="24"/>
  <c r="K185" i="24"/>
  <c r="K185" i="25" s="1"/>
  <c r="K346" i="24"/>
  <c r="K346" i="25" s="1"/>
  <c r="K47" i="26" s="1"/>
  <c r="K47" i="28" s="1"/>
  <c r="K47" i="29" s="1"/>
  <c r="K47" i="30" s="1"/>
  <c r="K47" i="31" s="1"/>
  <c r="K47" i="32" s="1"/>
  <c r="K47" i="33" s="1"/>
  <c r="K47" i="34" s="1"/>
  <c r="K47" i="35" s="1"/>
  <c r="K47" i="36" s="1"/>
  <c r="K47" i="37" s="1"/>
  <c r="K47" i="38" s="1"/>
  <c r="K47" i="39" s="1"/>
  <c r="K44" i="24"/>
  <c r="K12" i="24"/>
  <c r="K12" i="25" s="1"/>
  <c r="K12" i="26" s="1"/>
  <c r="K12" i="28" s="1"/>
  <c r="K12" i="29" s="1"/>
  <c r="K12" i="30" s="1"/>
  <c r="K12" i="31" s="1"/>
  <c r="K12" i="32" s="1"/>
  <c r="K12" i="33" s="1"/>
  <c r="K12" i="34" s="1"/>
  <c r="K12" i="35" s="1"/>
  <c r="K12" i="36" s="1"/>
  <c r="K12" i="37" s="1"/>
  <c r="K12" i="38" s="1"/>
  <c r="K12" i="39" s="1"/>
  <c r="K80" i="24"/>
  <c r="K38" i="24"/>
  <c r="K38" i="25" s="1"/>
  <c r="K10" i="24"/>
  <c r="K199" i="24"/>
  <c r="K141" i="24"/>
  <c r="K154" i="24"/>
  <c r="K154" i="25" s="1"/>
  <c r="K154" i="26" s="1"/>
  <c r="K154" i="28" s="1"/>
  <c r="K154" i="29" s="1"/>
  <c r="K154" i="30" s="1"/>
  <c r="K154" i="31" s="1"/>
  <c r="K154" i="32" s="1"/>
  <c r="K154" i="33" s="1"/>
  <c r="K154" i="34" s="1"/>
  <c r="K154" i="35" s="1"/>
  <c r="K154" i="36" s="1"/>
  <c r="K154" i="37" s="1"/>
  <c r="K154" i="38" s="1"/>
  <c r="K154" i="39" s="1"/>
  <c r="K14" i="24"/>
  <c r="K79" i="24"/>
  <c r="K79" i="25" s="1"/>
  <c r="K162" i="24"/>
  <c r="K118" i="24"/>
  <c r="K93" i="24"/>
  <c r="K349" i="24"/>
  <c r="K349" i="25" s="1"/>
  <c r="K222" i="24"/>
  <c r="K222" i="25" s="1"/>
  <c r="K292" i="24"/>
  <c r="K292" i="25" s="1"/>
  <c r="K281" i="24"/>
  <c r="K293" i="24"/>
  <c r="K293" i="25" s="1"/>
  <c r="K293" i="26" s="1"/>
  <c r="K293" i="28" s="1"/>
  <c r="K293" i="29" s="1"/>
  <c r="K293" i="30" s="1"/>
  <c r="K293" i="31" s="1"/>
  <c r="K293" i="32" s="1"/>
  <c r="K293" i="33" s="1"/>
  <c r="K293" i="34" s="1"/>
  <c r="K293" i="35" s="1"/>
  <c r="K293" i="36" s="1"/>
  <c r="K293" i="37" s="1"/>
  <c r="K293" i="38" s="1"/>
  <c r="K293" i="39" s="1"/>
  <c r="K283" i="24"/>
  <c r="K283" i="25" s="1"/>
  <c r="K196" i="26" s="1"/>
  <c r="K196" i="28" s="1"/>
  <c r="K196" i="29" s="1"/>
  <c r="K196" i="30" s="1"/>
  <c r="K196" i="31" s="1"/>
  <c r="K196" i="32" s="1"/>
  <c r="K196" i="33" s="1"/>
  <c r="K196" i="34" s="1"/>
  <c r="K196" i="35" s="1"/>
  <c r="K196" i="36" s="1"/>
  <c r="K196" i="37" s="1"/>
  <c r="K196" i="38" s="1"/>
  <c r="K196" i="39" s="1"/>
  <c r="K282" i="24"/>
  <c r="K282" i="25" s="1"/>
  <c r="K315" i="24"/>
  <c r="K315" i="25" s="1"/>
  <c r="K315" i="26" s="1"/>
  <c r="K315" i="28" s="1"/>
  <c r="K315" i="29" s="1"/>
  <c r="K315" i="30" s="1"/>
  <c r="K315" i="31" s="1"/>
  <c r="K315" i="32" s="1"/>
  <c r="K315" i="33" s="1"/>
  <c r="K315" i="34" s="1"/>
  <c r="K315" i="35" s="1"/>
  <c r="K315" i="36" s="1"/>
  <c r="K315" i="37" s="1"/>
  <c r="K315" i="38" s="1"/>
  <c r="K315" i="39" s="1"/>
  <c r="K348" i="24"/>
  <c r="K348" i="25" s="1"/>
  <c r="K348" i="26" s="1"/>
  <c r="K348" i="28" s="1"/>
  <c r="K348" i="29" s="1"/>
  <c r="K348" i="30" s="1"/>
  <c r="K348" i="31" s="1"/>
  <c r="K348" i="32" s="1"/>
  <c r="K348" i="33" s="1"/>
  <c r="K348" i="34" s="1"/>
  <c r="K348" i="35" s="1"/>
  <c r="K348" i="36" s="1"/>
  <c r="K348" i="37" s="1"/>
  <c r="K348" i="38" s="1"/>
  <c r="K348" i="39" s="1"/>
  <c r="K232" i="24"/>
  <c r="K232" i="25" s="1"/>
  <c r="K232" i="26" s="1"/>
  <c r="K232" i="28" s="1"/>
  <c r="K232" i="29" s="1"/>
  <c r="K232" i="30" s="1"/>
  <c r="K232" i="31" s="1"/>
  <c r="K232" i="32" s="1"/>
  <c r="K232" i="33" s="1"/>
  <c r="K232" i="34" s="1"/>
  <c r="K232" i="35" s="1"/>
  <c r="K232" i="36" s="1"/>
  <c r="K232" i="37" s="1"/>
  <c r="K232" i="38" s="1"/>
  <c r="K232" i="39" s="1"/>
  <c r="K323" i="24"/>
  <c r="K323" i="25" s="1"/>
  <c r="K351" i="24"/>
  <c r="K351" i="25" s="1"/>
  <c r="K351" i="26" s="1"/>
  <c r="K351" i="28" s="1"/>
  <c r="K351" i="29" s="1"/>
  <c r="K351" i="30" s="1"/>
  <c r="K351" i="31" s="1"/>
  <c r="K351" i="32" s="1"/>
  <c r="K351" i="33" s="1"/>
  <c r="K351" i="34" s="1"/>
  <c r="K351" i="35" s="1"/>
  <c r="K351" i="36" s="1"/>
  <c r="K351" i="37" s="1"/>
  <c r="K351" i="38" s="1"/>
  <c r="K351" i="39" s="1"/>
  <c r="K167" i="24"/>
  <c r="K167" i="25" s="1"/>
  <c r="K167" i="26" s="1"/>
  <c r="K167" i="28" s="1"/>
  <c r="K167" i="29" s="1"/>
  <c r="K167" i="30" s="1"/>
  <c r="K167" i="31" s="1"/>
  <c r="K167" i="32" s="1"/>
  <c r="K167" i="33" s="1"/>
  <c r="K167" i="34" s="1"/>
  <c r="K167" i="35" s="1"/>
  <c r="K167" i="36" s="1"/>
  <c r="K167" i="37" s="1"/>
  <c r="K167" i="38" s="1"/>
  <c r="K167" i="39" s="1"/>
  <c r="K56" i="24"/>
  <c r="K188" i="24"/>
  <c r="K188" i="25" s="1"/>
  <c r="K188" i="26" s="1"/>
  <c r="K188" i="28" s="1"/>
  <c r="K188" i="29" s="1"/>
  <c r="K188" i="30" s="1"/>
  <c r="K188" i="31" s="1"/>
  <c r="K188" i="32" s="1"/>
  <c r="K188" i="33" s="1"/>
  <c r="K188" i="34" s="1"/>
  <c r="K188" i="35" s="1"/>
  <c r="K188" i="36" s="1"/>
  <c r="K188" i="37" s="1"/>
  <c r="K188" i="38" s="1"/>
  <c r="K188" i="39" s="1"/>
  <c r="K266" i="24"/>
  <c r="K193" i="24"/>
  <c r="K193" i="25" s="1"/>
  <c r="K90" i="24"/>
  <c r="K265" i="24"/>
  <c r="K265" i="25" s="1"/>
  <c r="K265" i="26" s="1"/>
  <c r="K265" i="28" s="1"/>
  <c r="K265" i="29" s="1"/>
  <c r="K265" i="30" s="1"/>
  <c r="K265" i="31" s="1"/>
  <c r="K265" i="32" s="1"/>
  <c r="K265" i="33" s="1"/>
  <c r="K265" i="34" s="1"/>
  <c r="K265" i="35" s="1"/>
  <c r="K265" i="36" s="1"/>
  <c r="K265" i="37" s="1"/>
  <c r="K265" i="38" s="1"/>
  <c r="K265" i="39" s="1"/>
  <c r="K316" i="24"/>
  <c r="K291" i="24"/>
  <c r="K291" i="25" s="1"/>
  <c r="K324" i="24"/>
  <c r="K303" i="24"/>
  <c r="K303" i="25" s="1"/>
  <c r="K117" i="24"/>
  <c r="K289" i="24"/>
  <c r="K289" i="25" s="1"/>
  <c r="K289" i="26" s="1"/>
  <c r="K289" i="28" s="1"/>
  <c r="K289" i="29" s="1"/>
  <c r="K289" i="30" s="1"/>
  <c r="K289" i="31" s="1"/>
  <c r="K289" i="32" s="1"/>
  <c r="K289" i="33" s="1"/>
  <c r="K289" i="34" s="1"/>
  <c r="K289" i="35" s="1"/>
  <c r="K289" i="36" s="1"/>
  <c r="K289" i="37" s="1"/>
  <c r="K289" i="38" s="1"/>
  <c r="K289" i="39" s="1"/>
  <c r="K297" i="24"/>
  <c r="K297" i="25" s="1"/>
  <c r="K297" i="26" s="1"/>
  <c r="K297" i="28" s="1"/>
  <c r="K297" i="29" s="1"/>
  <c r="K297" i="30" s="1"/>
  <c r="K297" i="31" s="1"/>
  <c r="K297" i="32" s="1"/>
  <c r="K297" i="33" s="1"/>
  <c r="K297" i="34" s="1"/>
  <c r="K297" i="35" s="1"/>
  <c r="K297" i="36" s="1"/>
  <c r="K297" i="37" s="1"/>
  <c r="K297" i="38" s="1"/>
  <c r="K297" i="39" s="1"/>
  <c r="K327" i="24"/>
  <c r="K337" i="24"/>
  <c r="K134" i="24"/>
  <c r="K67" i="24"/>
  <c r="K67" i="25" s="1"/>
  <c r="K59" i="24"/>
  <c r="K59" i="25" s="1"/>
  <c r="K304" i="24"/>
  <c r="K50" i="24"/>
  <c r="K286" i="24"/>
  <c r="K286" i="25" s="1"/>
  <c r="K112" i="24"/>
  <c r="K112" i="25" s="1"/>
  <c r="K53" i="24"/>
  <c r="K53" i="25" s="1"/>
  <c r="K122" i="24"/>
  <c r="K58" i="24"/>
  <c r="K95" i="24"/>
  <c r="K95" i="25" s="1"/>
  <c r="K155" i="24"/>
  <c r="K155" i="25" s="1"/>
  <c r="K155" i="26" s="1"/>
  <c r="K155" i="28" s="1"/>
  <c r="K155" i="29" s="1"/>
  <c r="K155" i="30" s="1"/>
  <c r="K155" i="31" s="1"/>
  <c r="K155" i="32" s="1"/>
  <c r="K155" i="33" s="1"/>
  <c r="K155" i="34" s="1"/>
  <c r="K155" i="35" s="1"/>
  <c r="K155" i="36" s="1"/>
  <c r="K155" i="37" s="1"/>
  <c r="K155" i="38" s="1"/>
  <c r="K155" i="39" s="1"/>
  <c r="K70" i="24"/>
  <c r="K70" i="25" s="1"/>
  <c r="K208" i="24"/>
  <c r="K208" i="25" s="1"/>
  <c r="K131" i="24"/>
  <c r="K131" i="25" s="1"/>
  <c r="K109" i="24"/>
  <c r="K109" i="25" s="1"/>
  <c r="K29" i="24"/>
  <c r="K29" i="25" s="1"/>
  <c r="K54" i="24"/>
  <c r="K54" i="25" s="1"/>
  <c r="K254" i="24"/>
  <c r="K254" i="25" s="1"/>
  <c r="K212" i="24"/>
  <c r="K212" i="25" s="1"/>
  <c r="K212" i="26" s="1"/>
  <c r="K212" i="28" s="1"/>
  <c r="K212" i="29" s="1"/>
  <c r="K212" i="30" s="1"/>
  <c r="K212" i="31" s="1"/>
  <c r="K212" i="32" s="1"/>
  <c r="K212" i="33" s="1"/>
  <c r="K212" i="34" s="1"/>
  <c r="K212" i="35" s="1"/>
  <c r="K212" i="36" s="1"/>
  <c r="K212" i="37" s="1"/>
  <c r="K212" i="38" s="1"/>
  <c r="K212" i="39" s="1"/>
  <c r="K275" i="24"/>
  <c r="K121" i="24"/>
  <c r="K121" i="25" s="1"/>
  <c r="K192" i="24"/>
  <c r="K97" i="24"/>
  <c r="K97" i="25" s="1"/>
  <c r="K174" i="24"/>
  <c r="K239" i="24"/>
  <c r="K239" i="25" s="1"/>
  <c r="K239" i="26" s="1"/>
  <c r="K239" i="28" s="1"/>
  <c r="K239" i="29" s="1"/>
  <c r="K239" i="30" s="1"/>
  <c r="K239" i="31" s="1"/>
  <c r="K239" i="32" s="1"/>
  <c r="K239" i="33" s="1"/>
  <c r="K239" i="34" s="1"/>
  <c r="K239" i="35" s="1"/>
  <c r="K239" i="36" s="1"/>
  <c r="K239" i="37" s="1"/>
  <c r="K239" i="38" s="1"/>
  <c r="K239" i="39" s="1"/>
  <c r="K296" i="24"/>
  <c r="K8" i="24"/>
  <c r="K8" i="25" s="1"/>
  <c r="K8" i="26" s="1"/>
  <c r="K8" i="28" s="1"/>
  <c r="K8" i="29" s="1"/>
  <c r="K8" i="30" s="1"/>
  <c r="K8" i="31" s="1"/>
  <c r="K8" i="32" s="1"/>
  <c r="K8" i="33" s="1"/>
  <c r="K8" i="34" s="1"/>
  <c r="K8" i="35" s="1"/>
  <c r="K8" i="36" s="1"/>
  <c r="K8" i="37" s="1"/>
  <c r="K8" i="38" s="1"/>
  <c r="K8" i="39" s="1"/>
  <c r="K81" i="24"/>
  <c r="K210" i="24"/>
  <c r="K210" i="25" s="1"/>
  <c r="K206" i="24"/>
  <c r="K245" i="24"/>
  <c r="K245" i="25" s="1"/>
  <c r="K20" i="24"/>
  <c r="K252" i="24"/>
  <c r="K252" i="25" s="1"/>
  <c r="K325" i="24"/>
  <c r="K325" i="25" s="1"/>
  <c r="K345" i="24"/>
  <c r="K60" i="24"/>
  <c r="K60" i="25" s="1"/>
  <c r="K170" i="24"/>
  <c r="K170" i="25" s="1"/>
  <c r="K300" i="24"/>
  <c r="K300" i="25" s="1"/>
  <c r="K230" i="24"/>
  <c r="K230" i="25" s="1"/>
  <c r="K295" i="24"/>
  <c r="K295" i="25" s="1"/>
  <c r="K295" i="26" s="1"/>
  <c r="K295" i="28" s="1"/>
  <c r="K295" i="29" s="1"/>
  <c r="K295" i="30" s="1"/>
  <c r="K295" i="31" s="1"/>
  <c r="K295" i="32" s="1"/>
  <c r="K295" i="33" s="1"/>
  <c r="K295" i="34" s="1"/>
  <c r="K295" i="35" s="1"/>
  <c r="K295" i="36" s="1"/>
  <c r="K295" i="37" s="1"/>
  <c r="K295" i="38" s="1"/>
  <c r="K295" i="39" s="1"/>
  <c r="K69" i="24"/>
  <c r="K217" i="24"/>
  <c r="K217" i="25" s="1"/>
  <c r="K55" i="24"/>
  <c r="K55" i="25" s="1"/>
  <c r="K173" i="24"/>
  <c r="K173" i="25" s="1"/>
  <c r="K173" i="26" s="1"/>
  <c r="K173" i="28" s="1"/>
  <c r="K173" i="29" s="1"/>
  <c r="K173" i="30" s="1"/>
  <c r="K173" i="31" s="1"/>
  <c r="K173" i="32" s="1"/>
  <c r="K173" i="33" s="1"/>
  <c r="K173" i="34" s="1"/>
  <c r="K173" i="35" s="1"/>
  <c r="K173" i="36" s="1"/>
  <c r="K173" i="37" s="1"/>
  <c r="K173" i="38" s="1"/>
  <c r="K173" i="39" s="1"/>
  <c r="K182" i="24"/>
  <c r="K182" i="25" s="1"/>
  <c r="K180" i="24"/>
  <c r="K172" i="24"/>
  <c r="K172" i="25" s="1"/>
  <c r="K172" i="26" s="1"/>
  <c r="K172" i="28" s="1"/>
  <c r="K172" i="29" s="1"/>
  <c r="K172" i="30" s="1"/>
  <c r="K172" i="31" s="1"/>
  <c r="K172" i="32" s="1"/>
  <c r="K172" i="33" s="1"/>
  <c r="K172" i="34" s="1"/>
  <c r="K172" i="35" s="1"/>
  <c r="K172" i="36" s="1"/>
  <c r="K172" i="37" s="1"/>
  <c r="K172" i="38" s="1"/>
  <c r="K172" i="39" s="1"/>
  <c r="K231" i="24"/>
  <c r="K231" i="25" s="1"/>
  <c r="K231" i="26" s="1"/>
  <c r="K231" i="28" s="1"/>
  <c r="K231" i="29" s="1"/>
  <c r="K231" i="30" s="1"/>
  <c r="K231" i="31" s="1"/>
  <c r="K231" i="32" s="1"/>
  <c r="K231" i="33" s="1"/>
  <c r="K231" i="34" s="1"/>
  <c r="K231" i="35" s="1"/>
  <c r="K231" i="36" s="1"/>
  <c r="K231" i="37" s="1"/>
  <c r="K231" i="38" s="1"/>
  <c r="K231" i="39" s="1"/>
  <c r="K98" i="24"/>
  <c r="K98" i="25" s="1"/>
  <c r="K148" i="24"/>
  <c r="K148" i="25" s="1"/>
  <c r="K148" i="26" s="1"/>
  <c r="K148" i="28" s="1"/>
  <c r="K148" i="29" s="1"/>
  <c r="K148" i="30" s="1"/>
  <c r="K148" i="31" s="1"/>
  <c r="K148" i="32" s="1"/>
  <c r="K148" i="33" s="1"/>
  <c r="K148" i="34" s="1"/>
  <c r="K148" i="35" s="1"/>
  <c r="K148" i="36" s="1"/>
  <c r="K148" i="37" s="1"/>
  <c r="K148" i="38" s="1"/>
  <c r="K148" i="39" s="1"/>
  <c r="K278" i="23"/>
  <c r="K272" i="22"/>
  <c r="K272" i="23" s="1"/>
  <c r="K272" i="24" s="1"/>
  <c r="K272" i="25" s="1"/>
  <c r="K319" i="22"/>
  <c r="K149" i="22"/>
  <c r="K149" i="23" s="1"/>
  <c r="K149" i="24" s="1"/>
  <c r="K149" i="25" s="1"/>
  <c r="K249" i="22"/>
  <c r="K177" i="22"/>
  <c r="K177" i="23" s="1"/>
  <c r="K177" i="24" s="1"/>
  <c r="K177" i="25" s="1"/>
  <c r="K49" i="22"/>
  <c r="K318" i="22"/>
  <c r="K318" i="23" s="1"/>
  <c r="K318" i="24" s="1"/>
  <c r="K318" i="25" s="1"/>
  <c r="K318" i="26" s="1"/>
  <c r="K318" i="28" s="1"/>
  <c r="K318" i="29" s="1"/>
  <c r="K318" i="30" s="1"/>
  <c r="K318" i="31" s="1"/>
  <c r="K318" i="32" s="1"/>
  <c r="K318" i="33" s="1"/>
  <c r="K318" i="34" s="1"/>
  <c r="K318" i="35" s="1"/>
  <c r="K318" i="36" s="1"/>
  <c r="K318" i="37" s="1"/>
  <c r="K318" i="38" s="1"/>
  <c r="K318" i="39" s="1"/>
  <c r="K340" i="22"/>
  <c r="K273" i="22"/>
  <c r="K273" i="23" s="1"/>
  <c r="K273" i="24" s="1"/>
  <c r="K320" i="22"/>
  <c r="K108" i="22"/>
  <c r="K108" i="23" s="1"/>
  <c r="K108" i="24" s="1"/>
  <c r="K108" i="25" s="1"/>
  <c r="K108" i="26" s="1"/>
  <c r="K108" i="28" s="1"/>
  <c r="K108" i="29" s="1"/>
  <c r="K108" i="30" s="1"/>
  <c r="K108" i="31" s="1"/>
  <c r="K108" i="32" s="1"/>
  <c r="K108" i="33" s="1"/>
  <c r="K108" i="34" s="1"/>
  <c r="K108" i="35" s="1"/>
  <c r="K108" i="36" s="1"/>
  <c r="K108" i="37" s="1"/>
  <c r="K108" i="38" s="1"/>
  <c r="K108" i="39" s="1"/>
  <c r="K281" i="25" l="1"/>
  <c r="K281" i="26" s="1"/>
  <c r="K281" i="28" s="1"/>
  <c r="K281" i="29" s="1"/>
  <c r="K281" i="30" s="1"/>
  <c r="K281" i="31" s="1"/>
  <c r="K281" i="32" s="1"/>
  <c r="K281" i="33" s="1"/>
  <c r="K281" i="34" s="1"/>
  <c r="K281" i="35" s="1"/>
  <c r="K281" i="36" s="1"/>
  <c r="K281" i="37" s="1"/>
  <c r="K281" i="38" s="1"/>
  <c r="K281" i="39" s="1"/>
  <c r="K19" i="26"/>
  <c r="K19" i="28" s="1"/>
  <c r="K19" i="29" s="1"/>
  <c r="K19" i="30" s="1"/>
  <c r="K19" i="31" s="1"/>
  <c r="K19" i="32" s="1"/>
  <c r="K19" i="33" s="1"/>
  <c r="K19" i="34" s="1"/>
  <c r="K19" i="35" s="1"/>
  <c r="K19" i="36" s="1"/>
  <c r="K19" i="37" s="1"/>
  <c r="K19" i="38" s="1"/>
  <c r="K19" i="39" s="1"/>
  <c r="K230" i="26"/>
  <c r="K230" i="28" s="1"/>
  <c r="K230" i="29" s="1"/>
  <c r="K230" i="30" s="1"/>
  <c r="K230" i="31" s="1"/>
  <c r="K230" i="32" s="1"/>
  <c r="K230" i="33" s="1"/>
  <c r="K230" i="34" s="1"/>
  <c r="K230" i="35" s="1"/>
  <c r="K230" i="36" s="1"/>
  <c r="K230" i="37" s="1"/>
  <c r="K230" i="38" s="1"/>
  <c r="K230" i="39" s="1"/>
  <c r="K303" i="26"/>
  <c r="K303" i="28" s="1"/>
  <c r="K303" i="29" s="1"/>
  <c r="K303" i="30" s="1"/>
  <c r="K303" i="31" s="1"/>
  <c r="K303" i="32" s="1"/>
  <c r="K303" i="33" s="1"/>
  <c r="K303" i="34" s="1"/>
  <c r="K303" i="35" s="1"/>
  <c r="K303" i="36" s="1"/>
  <c r="K303" i="37" s="1"/>
  <c r="K303" i="38" s="1"/>
  <c r="K303" i="39" s="1"/>
  <c r="K67" i="26"/>
  <c r="K67" i="28" s="1"/>
  <c r="K67" i="29" s="1"/>
  <c r="K67" i="30" s="1"/>
  <c r="K67" i="31" s="1"/>
  <c r="K67" i="32" s="1"/>
  <c r="K67" i="33" s="1"/>
  <c r="K67" i="34" s="1"/>
  <c r="K67" i="35" s="1"/>
  <c r="K67" i="36" s="1"/>
  <c r="K67" i="37" s="1"/>
  <c r="K67" i="38" s="1"/>
  <c r="K67" i="39" s="1"/>
  <c r="K189" i="26"/>
  <c r="K189" i="28" s="1"/>
  <c r="K189" i="29" s="1"/>
  <c r="K189" i="30" s="1"/>
  <c r="K189" i="31" s="1"/>
  <c r="K189" i="32" s="1"/>
  <c r="K189" i="33" s="1"/>
  <c r="K189" i="34" s="1"/>
  <c r="K189" i="35" s="1"/>
  <c r="K189" i="36" s="1"/>
  <c r="K189" i="37" s="1"/>
  <c r="K189" i="38" s="1"/>
  <c r="K189" i="39" s="1"/>
  <c r="K325" i="26"/>
  <c r="K325" i="28" s="1"/>
  <c r="K325" i="29" s="1"/>
  <c r="K325" i="30" s="1"/>
  <c r="K325" i="31" s="1"/>
  <c r="K325" i="32" s="1"/>
  <c r="K325" i="33" s="1"/>
  <c r="K325" i="34" s="1"/>
  <c r="K325" i="35" s="1"/>
  <c r="K325" i="36" s="1"/>
  <c r="K325" i="37" s="1"/>
  <c r="K325" i="38" s="1"/>
  <c r="K325" i="39" s="1"/>
  <c r="K321" i="26"/>
  <c r="K321" i="28" s="1"/>
  <c r="K321" i="29" s="1"/>
  <c r="K321" i="30" s="1"/>
  <c r="K321" i="31" s="1"/>
  <c r="K321" i="32" s="1"/>
  <c r="K321" i="33" s="1"/>
  <c r="K321" i="34" s="1"/>
  <c r="K321" i="35" s="1"/>
  <c r="K321" i="36" s="1"/>
  <c r="K321" i="37" s="1"/>
  <c r="K321" i="38" s="1"/>
  <c r="K321" i="39" s="1"/>
  <c r="K218" i="26"/>
  <c r="K218" i="28" s="1"/>
  <c r="K218" i="29" s="1"/>
  <c r="K218" i="30" s="1"/>
  <c r="K218" i="31" s="1"/>
  <c r="K218" i="32" s="1"/>
  <c r="K218" i="33" s="1"/>
  <c r="K218" i="34" s="1"/>
  <c r="K218" i="35" s="1"/>
  <c r="K218" i="36" s="1"/>
  <c r="K218" i="37" s="1"/>
  <c r="K218" i="38" s="1"/>
  <c r="K218" i="39" s="1"/>
  <c r="K262" i="26"/>
  <c r="K262" i="28" s="1"/>
  <c r="K262" i="29" s="1"/>
  <c r="K262" i="30" s="1"/>
  <c r="K262" i="31" s="1"/>
  <c r="K262" i="32" s="1"/>
  <c r="K262" i="33" s="1"/>
  <c r="K262" i="34" s="1"/>
  <c r="K262" i="35" s="1"/>
  <c r="K262" i="36" s="1"/>
  <c r="K262" i="37" s="1"/>
  <c r="K262" i="38" s="1"/>
  <c r="K262" i="39" s="1"/>
  <c r="K119" i="26"/>
  <c r="K119" i="28" s="1"/>
  <c r="K119" i="29" s="1"/>
  <c r="K119" i="30" s="1"/>
  <c r="K119" i="31" s="1"/>
  <c r="K119" i="32" s="1"/>
  <c r="K119" i="33" s="1"/>
  <c r="K119" i="34" s="1"/>
  <c r="K119" i="35" s="1"/>
  <c r="K119" i="36" s="1"/>
  <c r="K119" i="37" s="1"/>
  <c r="K119" i="38" s="1"/>
  <c r="K119" i="39" s="1"/>
  <c r="K342" i="26"/>
  <c r="K342" i="28" s="1"/>
  <c r="K342" i="29" s="1"/>
  <c r="K342" i="30" s="1"/>
  <c r="K342" i="31" s="1"/>
  <c r="K342" i="32" s="1"/>
  <c r="K342" i="33" s="1"/>
  <c r="K342" i="34" s="1"/>
  <c r="K342" i="35" s="1"/>
  <c r="K342" i="36" s="1"/>
  <c r="K342" i="37" s="1"/>
  <c r="K342" i="38" s="1"/>
  <c r="K342" i="39" s="1"/>
  <c r="K276" i="26"/>
  <c r="K276" i="28" s="1"/>
  <c r="K276" i="29" s="1"/>
  <c r="K276" i="30" s="1"/>
  <c r="K276" i="31" s="1"/>
  <c r="K276" i="32" s="1"/>
  <c r="K276" i="33" s="1"/>
  <c r="K276" i="34" s="1"/>
  <c r="K276" i="35" s="1"/>
  <c r="K276" i="36" s="1"/>
  <c r="K276" i="37" s="1"/>
  <c r="K276" i="38" s="1"/>
  <c r="K276" i="39" s="1"/>
  <c r="K337" i="25"/>
  <c r="K337" i="26" s="1"/>
  <c r="K337" i="28" s="1"/>
  <c r="K337" i="29" s="1"/>
  <c r="K337" i="30" s="1"/>
  <c r="K337" i="31" s="1"/>
  <c r="K337" i="32" s="1"/>
  <c r="K337" i="33" s="1"/>
  <c r="K337" i="34" s="1"/>
  <c r="K337" i="35" s="1"/>
  <c r="K337" i="36" s="1"/>
  <c r="K337" i="37" s="1"/>
  <c r="K337" i="38" s="1"/>
  <c r="K337" i="39" s="1"/>
  <c r="K275" i="25"/>
  <c r="K134" i="25"/>
  <c r="K134" i="26" s="1"/>
  <c r="K134" i="28" s="1"/>
  <c r="K134" i="29" s="1"/>
  <c r="K134" i="30" s="1"/>
  <c r="K134" i="31" s="1"/>
  <c r="K134" i="32" s="1"/>
  <c r="K134" i="33" s="1"/>
  <c r="K134" i="34" s="1"/>
  <c r="K134" i="35" s="1"/>
  <c r="K134" i="36" s="1"/>
  <c r="K134" i="37" s="1"/>
  <c r="K134" i="38" s="1"/>
  <c r="K134" i="39" s="1"/>
  <c r="K296" i="25"/>
  <c r="K296" i="26" s="1"/>
  <c r="K296" i="28" s="1"/>
  <c r="K296" i="29" s="1"/>
  <c r="K296" i="30" s="1"/>
  <c r="K296" i="31" s="1"/>
  <c r="K296" i="32" s="1"/>
  <c r="K296" i="33" s="1"/>
  <c r="K296" i="34" s="1"/>
  <c r="K296" i="35" s="1"/>
  <c r="K296" i="36" s="1"/>
  <c r="K296" i="37" s="1"/>
  <c r="K296" i="38" s="1"/>
  <c r="K296" i="39" s="1"/>
  <c r="K206" i="25"/>
  <c r="K206" i="26" s="1"/>
  <c r="K206" i="28" s="1"/>
  <c r="K206" i="29" s="1"/>
  <c r="K206" i="30" s="1"/>
  <c r="K206" i="31" s="1"/>
  <c r="K206" i="32" s="1"/>
  <c r="K206" i="33" s="1"/>
  <c r="K206" i="34" s="1"/>
  <c r="K206" i="35" s="1"/>
  <c r="K206" i="36" s="1"/>
  <c r="K206" i="37" s="1"/>
  <c r="K206" i="38" s="1"/>
  <c r="K206" i="39" s="1"/>
  <c r="K42" i="25"/>
  <c r="K69" i="25"/>
  <c r="K191" i="25"/>
  <c r="K20" i="25"/>
  <c r="K20" i="26" s="1"/>
  <c r="K20" i="28" s="1"/>
  <c r="K20" i="29" s="1"/>
  <c r="K20" i="30" s="1"/>
  <c r="K20" i="31" s="1"/>
  <c r="K20" i="32" s="1"/>
  <c r="K20" i="33" s="1"/>
  <c r="K20" i="34" s="1"/>
  <c r="K20" i="35" s="1"/>
  <c r="K20" i="36" s="1"/>
  <c r="K20" i="37" s="1"/>
  <c r="K20" i="38" s="1"/>
  <c r="K20" i="39" s="1"/>
  <c r="K116" i="25"/>
  <c r="K81" i="25"/>
  <c r="K198" i="25"/>
  <c r="K174" i="25"/>
  <c r="K174" i="26" s="1"/>
  <c r="K174" i="28" s="1"/>
  <c r="K174" i="29" s="1"/>
  <c r="K174" i="30" s="1"/>
  <c r="K174" i="31" s="1"/>
  <c r="K174" i="32" s="1"/>
  <c r="K174" i="33" s="1"/>
  <c r="K174" i="34" s="1"/>
  <c r="K174" i="35" s="1"/>
  <c r="K174" i="36" s="1"/>
  <c r="K174" i="37" s="1"/>
  <c r="K174" i="38" s="1"/>
  <c r="K174" i="39" s="1"/>
  <c r="K219" i="25"/>
  <c r="K300" i="26" s="1"/>
  <c r="K300" i="28" s="1"/>
  <c r="K300" i="29" s="1"/>
  <c r="K300" i="30" s="1"/>
  <c r="K300" i="31" s="1"/>
  <c r="K300" i="32" s="1"/>
  <c r="K300" i="33" s="1"/>
  <c r="K300" i="34" s="1"/>
  <c r="K300" i="35" s="1"/>
  <c r="K300" i="36" s="1"/>
  <c r="K300" i="37" s="1"/>
  <c r="K300" i="38" s="1"/>
  <c r="K300" i="39" s="1"/>
  <c r="K122" i="25"/>
  <c r="K122" i="26" s="1"/>
  <c r="K122" i="28" s="1"/>
  <c r="K122" i="29" s="1"/>
  <c r="K122" i="30" s="1"/>
  <c r="K122" i="31" s="1"/>
  <c r="K122" i="32" s="1"/>
  <c r="K122" i="33" s="1"/>
  <c r="K122" i="34" s="1"/>
  <c r="K122" i="35" s="1"/>
  <c r="K122" i="36" s="1"/>
  <c r="K122" i="37" s="1"/>
  <c r="K122" i="38" s="1"/>
  <c r="K122" i="39" s="1"/>
  <c r="K68" i="25"/>
  <c r="K50" i="25"/>
  <c r="K169" i="25"/>
  <c r="K199" i="25"/>
  <c r="K199" i="26" s="1"/>
  <c r="K199" i="28" s="1"/>
  <c r="K199" i="29" s="1"/>
  <c r="K199" i="30" s="1"/>
  <c r="K199" i="31" s="1"/>
  <c r="K199" i="32" s="1"/>
  <c r="K199" i="33" s="1"/>
  <c r="K199" i="34" s="1"/>
  <c r="K199" i="35" s="1"/>
  <c r="K199" i="36" s="1"/>
  <c r="K199" i="37" s="1"/>
  <c r="K199" i="38" s="1"/>
  <c r="K199" i="39" s="1"/>
  <c r="K139" i="25"/>
  <c r="K139" i="26" s="1"/>
  <c r="K139" i="28" s="1"/>
  <c r="K139" i="29" s="1"/>
  <c r="K139" i="30" s="1"/>
  <c r="K139" i="31" s="1"/>
  <c r="K139" i="32" s="1"/>
  <c r="K139" i="33" s="1"/>
  <c r="K139" i="34" s="1"/>
  <c r="K139" i="35" s="1"/>
  <c r="K139" i="36" s="1"/>
  <c r="K139" i="37" s="1"/>
  <c r="K139" i="38" s="1"/>
  <c r="K139" i="39" s="1"/>
  <c r="K157" i="25"/>
  <c r="K311" i="25"/>
  <c r="K335" i="25"/>
  <c r="K335" i="26" s="1"/>
  <c r="K335" i="28" s="1"/>
  <c r="K335" i="29" s="1"/>
  <c r="K335" i="30" s="1"/>
  <c r="K335" i="31" s="1"/>
  <c r="K335" i="32" s="1"/>
  <c r="K335" i="33" s="1"/>
  <c r="K335" i="34" s="1"/>
  <c r="K335" i="35" s="1"/>
  <c r="K335" i="36" s="1"/>
  <c r="K335" i="37" s="1"/>
  <c r="K335" i="38" s="1"/>
  <c r="K335" i="39" s="1"/>
  <c r="K314" i="25"/>
  <c r="K338" i="25"/>
  <c r="K332" i="25"/>
  <c r="K332" i="26" s="1"/>
  <c r="K332" i="28" s="1"/>
  <c r="K332" i="29" s="1"/>
  <c r="K332" i="30" s="1"/>
  <c r="K332" i="31" s="1"/>
  <c r="K332" i="32" s="1"/>
  <c r="K332" i="33" s="1"/>
  <c r="K332" i="34" s="1"/>
  <c r="K332" i="35" s="1"/>
  <c r="K332" i="36" s="1"/>
  <c r="K332" i="37" s="1"/>
  <c r="K332" i="38" s="1"/>
  <c r="K332" i="39" s="1"/>
  <c r="K211" i="25"/>
  <c r="K211" i="26" s="1"/>
  <c r="K211" i="28" s="1"/>
  <c r="K211" i="29" s="1"/>
  <c r="K211" i="30" s="1"/>
  <c r="K211" i="31" s="1"/>
  <c r="K211" i="32" s="1"/>
  <c r="K211" i="33" s="1"/>
  <c r="K211" i="34" s="1"/>
  <c r="K211" i="35" s="1"/>
  <c r="K211" i="36" s="1"/>
  <c r="K211" i="37" s="1"/>
  <c r="K211" i="38" s="1"/>
  <c r="K211" i="39" s="1"/>
  <c r="K290" i="25"/>
  <c r="K290" i="26" s="1"/>
  <c r="K290" i="28" s="1"/>
  <c r="K290" i="29" s="1"/>
  <c r="K290" i="30" s="1"/>
  <c r="K290" i="31" s="1"/>
  <c r="K290" i="32" s="1"/>
  <c r="K290" i="33" s="1"/>
  <c r="K290" i="34" s="1"/>
  <c r="K290" i="35" s="1"/>
  <c r="K290" i="36" s="1"/>
  <c r="K290" i="37" s="1"/>
  <c r="K290" i="38" s="1"/>
  <c r="K290" i="39" s="1"/>
  <c r="K163" i="25"/>
  <c r="K163" i="26" s="1"/>
  <c r="K163" i="28" s="1"/>
  <c r="K163" i="29" s="1"/>
  <c r="K163" i="30" s="1"/>
  <c r="K163" i="31" s="1"/>
  <c r="K163" i="32" s="1"/>
  <c r="K163" i="33" s="1"/>
  <c r="K163" i="34" s="1"/>
  <c r="K163" i="35" s="1"/>
  <c r="K163" i="36" s="1"/>
  <c r="K163" i="37" s="1"/>
  <c r="K163" i="38" s="1"/>
  <c r="K163" i="39" s="1"/>
  <c r="K305" i="25"/>
  <c r="K305" i="26" s="1"/>
  <c r="K305" i="28" s="1"/>
  <c r="K305" i="29" s="1"/>
  <c r="K305" i="30" s="1"/>
  <c r="K305" i="31" s="1"/>
  <c r="K305" i="32" s="1"/>
  <c r="K305" i="33" s="1"/>
  <c r="K305" i="34" s="1"/>
  <c r="K305" i="35" s="1"/>
  <c r="K305" i="36" s="1"/>
  <c r="K305" i="37" s="1"/>
  <c r="K305" i="38" s="1"/>
  <c r="K305" i="39" s="1"/>
  <c r="K48" i="25"/>
  <c r="K48" i="26" s="1"/>
  <c r="K48" i="28" s="1"/>
  <c r="K48" i="29" s="1"/>
  <c r="K48" i="30" s="1"/>
  <c r="K48" i="31" s="1"/>
  <c r="K48" i="32" s="1"/>
  <c r="K48" i="33" s="1"/>
  <c r="K48" i="34" s="1"/>
  <c r="K48" i="35" s="1"/>
  <c r="K48" i="36" s="1"/>
  <c r="K48" i="37" s="1"/>
  <c r="K48" i="38" s="1"/>
  <c r="K48" i="39" s="1"/>
  <c r="K202" i="25"/>
  <c r="K175" i="25"/>
  <c r="K175" i="26" s="1"/>
  <c r="K175" i="28" s="1"/>
  <c r="K175" i="29" s="1"/>
  <c r="K175" i="30" s="1"/>
  <c r="K175" i="31" s="1"/>
  <c r="K175" i="32" s="1"/>
  <c r="K175" i="33" s="1"/>
  <c r="K175" i="34" s="1"/>
  <c r="K175" i="35" s="1"/>
  <c r="K175" i="36" s="1"/>
  <c r="K175" i="37" s="1"/>
  <c r="K175" i="38" s="1"/>
  <c r="K175" i="39" s="1"/>
  <c r="K168" i="25"/>
  <c r="K168" i="26" s="1"/>
  <c r="K168" i="28" s="1"/>
  <c r="K168" i="29" s="1"/>
  <c r="K168" i="30" s="1"/>
  <c r="K168" i="31" s="1"/>
  <c r="K168" i="32" s="1"/>
  <c r="K168" i="33" s="1"/>
  <c r="K168" i="34" s="1"/>
  <c r="K168" i="35" s="1"/>
  <c r="K168" i="36" s="1"/>
  <c r="K168" i="37" s="1"/>
  <c r="K168" i="38" s="1"/>
  <c r="K168" i="39" s="1"/>
  <c r="K284" i="25"/>
  <c r="K39" i="25"/>
  <c r="K39" i="26" s="1"/>
  <c r="K39" i="28" s="1"/>
  <c r="K39" i="29" s="1"/>
  <c r="K39" i="30" s="1"/>
  <c r="K39" i="31" s="1"/>
  <c r="K39" i="32" s="1"/>
  <c r="K39" i="33" s="1"/>
  <c r="K39" i="34" s="1"/>
  <c r="K39" i="35" s="1"/>
  <c r="K39" i="36" s="1"/>
  <c r="K39" i="37" s="1"/>
  <c r="K39" i="38" s="1"/>
  <c r="K39" i="39" s="1"/>
  <c r="K279" i="25"/>
  <c r="K329" i="25"/>
  <c r="K329" i="26" s="1"/>
  <c r="K329" i="28" s="1"/>
  <c r="K329" i="29" s="1"/>
  <c r="K329" i="30" s="1"/>
  <c r="K329" i="31" s="1"/>
  <c r="K329" i="32" s="1"/>
  <c r="K329" i="33" s="1"/>
  <c r="K329" i="34" s="1"/>
  <c r="K329" i="35" s="1"/>
  <c r="K329" i="36" s="1"/>
  <c r="K329" i="37" s="1"/>
  <c r="K329" i="38" s="1"/>
  <c r="K329" i="39" s="1"/>
  <c r="K180" i="25"/>
  <c r="K180" i="26" s="1"/>
  <c r="K180" i="28" s="1"/>
  <c r="K180" i="29" s="1"/>
  <c r="K180" i="30" s="1"/>
  <c r="K180" i="31" s="1"/>
  <c r="K180" i="32" s="1"/>
  <c r="K180" i="33" s="1"/>
  <c r="K180" i="34" s="1"/>
  <c r="K180" i="35" s="1"/>
  <c r="K180" i="36" s="1"/>
  <c r="K180" i="37" s="1"/>
  <c r="K180" i="38" s="1"/>
  <c r="K180" i="39" s="1"/>
  <c r="K258" i="25"/>
  <c r="K192" i="25"/>
  <c r="K192" i="26" s="1"/>
  <c r="K192" i="28" s="1"/>
  <c r="K192" i="29" s="1"/>
  <c r="K192" i="30" s="1"/>
  <c r="K192" i="31" s="1"/>
  <c r="K192" i="32" s="1"/>
  <c r="K192" i="33" s="1"/>
  <c r="K192" i="34" s="1"/>
  <c r="K192" i="35" s="1"/>
  <c r="K192" i="36" s="1"/>
  <c r="K192" i="37" s="1"/>
  <c r="K192" i="38" s="1"/>
  <c r="K192" i="39" s="1"/>
  <c r="K226" i="25"/>
  <c r="K345" i="25"/>
  <c r="K345" i="26" s="1"/>
  <c r="K345" i="28" s="1"/>
  <c r="K345" i="29" s="1"/>
  <c r="K345" i="30" s="1"/>
  <c r="K345" i="31" s="1"/>
  <c r="K345" i="32" s="1"/>
  <c r="K345" i="33" s="1"/>
  <c r="K345" i="34" s="1"/>
  <c r="K345" i="35" s="1"/>
  <c r="K345" i="36" s="1"/>
  <c r="K345" i="37" s="1"/>
  <c r="K345" i="38" s="1"/>
  <c r="K345" i="39" s="1"/>
  <c r="K147" i="25"/>
  <c r="K304" i="25"/>
  <c r="K304" i="26" s="1"/>
  <c r="K304" i="28" s="1"/>
  <c r="K304" i="29" s="1"/>
  <c r="K304" i="30" s="1"/>
  <c r="K304" i="31" s="1"/>
  <c r="K304" i="32" s="1"/>
  <c r="K304" i="33" s="1"/>
  <c r="K304" i="34" s="1"/>
  <c r="K304" i="35" s="1"/>
  <c r="K304" i="36" s="1"/>
  <c r="K304" i="37" s="1"/>
  <c r="K304" i="38" s="1"/>
  <c r="K304" i="39" s="1"/>
  <c r="K117" i="25"/>
  <c r="K117" i="26" s="1"/>
  <c r="K117" i="28" s="1"/>
  <c r="K117" i="29" s="1"/>
  <c r="K117" i="30" s="1"/>
  <c r="K117" i="31" s="1"/>
  <c r="K117" i="32" s="1"/>
  <c r="K117" i="33" s="1"/>
  <c r="K117" i="34" s="1"/>
  <c r="K117" i="35" s="1"/>
  <c r="K117" i="36" s="1"/>
  <c r="K117" i="37" s="1"/>
  <c r="K117" i="38" s="1"/>
  <c r="K117" i="39" s="1"/>
  <c r="K236" i="25"/>
  <c r="K316" i="25"/>
  <c r="K316" i="26" s="1"/>
  <c r="K316" i="28" s="1"/>
  <c r="K316" i="29" s="1"/>
  <c r="K316" i="30" s="1"/>
  <c r="K316" i="31" s="1"/>
  <c r="K316" i="32" s="1"/>
  <c r="K316" i="33" s="1"/>
  <c r="K316" i="34" s="1"/>
  <c r="K316" i="35" s="1"/>
  <c r="K316" i="36" s="1"/>
  <c r="K316" i="37" s="1"/>
  <c r="K316" i="38" s="1"/>
  <c r="K316" i="39" s="1"/>
  <c r="K113" i="25"/>
  <c r="K266" i="25"/>
  <c r="K266" i="26" s="1"/>
  <c r="K266" i="28" s="1"/>
  <c r="K266" i="29" s="1"/>
  <c r="K266" i="30" s="1"/>
  <c r="K266" i="31" s="1"/>
  <c r="K266" i="32" s="1"/>
  <c r="K266" i="33" s="1"/>
  <c r="K266" i="34" s="1"/>
  <c r="K266" i="35" s="1"/>
  <c r="K266" i="36" s="1"/>
  <c r="K266" i="37" s="1"/>
  <c r="K266" i="38" s="1"/>
  <c r="K266" i="39" s="1"/>
  <c r="K317" i="25"/>
  <c r="K93" i="25"/>
  <c r="K14" i="25"/>
  <c r="K57" i="25"/>
  <c r="K10" i="25"/>
  <c r="K10" i="26" s="1"/>
  <c r="K10" i="28" s="1"/>
  <c r="K10" i="29" s="1"/>
  <c r="K10" i="30" s="1"/>
  <c r="K10" i="31" s="1"/>
  <c r="K10" i="32" s="1"/>
  <c r="K10" i="33" s="1"/>
  <c r="K10" i="34" s="1"/>
  <c r="K10" i="35" s="1"/>
  <c r="K10" i="36" s="1"/>
  <c r="K10" i="37" s="1"/>
  <c r="K10" i="38" s="1"/>
  <c r="K10" i="39" s="1"/>
  <c r="K123" i="25"/>
  <c r="K44" i="25"/>
  <c r="K44" i="26" s="1"/>
  <c r="K44" i="28" s="1"/>
  <c r="K44" i="29" s="1"/>
  <c r="K44" i="30" s="1"/>
  <c r="K44" i="31" s="1"/>
  <c r="K44" i="32" s="1"/>
  <c r="K44" i="33" s="1"/>
  <c r="K44" i="34" s="1"/>
  <c r="K44" i="35" s="1"/>
  <c r="K44" i="36" s="1"/>
  <c r="K44" i="37" s="1"/>
  <c r="K44" i="38" s="1"/>
  <c r="K44" i="39" s="1"/>
  <c r="K129" i="25"/>
  <c r="K36" i="25"/>
  <c r="K36" i="26" s="1"/>
  <c r="K36" i="28" s="1"/>
  <c r="K36" i="29" s="1"/>
  <c r="K36" i="30" s="1"/>
  <c r="K36" i="31" s="1"/>
  <c r="K36" i="32" s="1"/>
  <c r="K36" i="33" s="1"/>
  <c r="K36" i="34" s="1"/>
  <c r="K36" i="35" s="1"/>
  <c r="K36" i="36" s="1"/>
  <c r="K36" i="37" s="1"/>
  <c r="K36" i="38" s="1"/>
  <c r="K36" i="39" s="1"/>
  <c r="K150" i="25"/>
  <c r="K165" i="25"/>
  <c r="K165" i="26" s="1"/>
  <c r="K165" i="28" s="1"/>
  <c r="K165" i="29" s="1"/>
  <c r="K165" i="30" s="1"/>
  <c r="K165" i="31" s="1"/>
  <c r="K165" i="32" s="1"/>
  <c r="K165" i="33" s="1"/>
  <c r="K165" i="34" s="1"/>
  <c r="K165" i="35" s="1"/>
  <c r="K165" i="36" s="1"/>
  <c r="K165" i="37" s="1"/>
  <c r="K165" i="38" s="1"/>
  <c r="K165" i="39" s="1"/>
  <c r="K181" i="25"/>
  <c r="K263" i="25"/>
  <c r="K263" i="26" s="1"/>
  <c r="K263" i="28" s="1"/>
  <c r="K263" i="29" s="1"/>
  <c r="K263" i="30" s="1"/>
  <c r="K263" i="31" s="1"/>
  <c r="K263" i="32" s="1"/>
  <c r="K263" i="33" s="1"/>
  <c r="K263" i="34" s="1"/>
  <c r="K263" i="35" s="1"/>
  <c r="K263" i="36" s="1"/>
  <c r="K263" i="37" s="1"/>
  <c r="K263" i="38" s="1"/>
  <c r="K263" i="39" s="1"/>
  <c r="K331" i="25"/>
  <c r="K331" i="26" s="1"/>
  <c r="K331" i="28" s="1"/>
  <c r="K331" i="29" s="1"/>
  <c r="K331" i="30" s="1"/>
  <c r="K331" i="31" s="1"/>
  <c r="K331" i="32" s="1"/>
  <c r="K331" i="33" s="1"/>
  <c r="K331" i="34" s="1"/>
  <c r="K331" i="35" s="1"/>
  <c r="K331" i="36" s="1"/>
  <c r="K331" i="37" s="1"/>
  <c r="K331" i="38" s="1"/>
  <c r="K331" i="39" s="1"/>
  <c r="K82" i="25"/>
  <c r="K306" i="25"/>
  <c r="K306" i="26" s="1"/>
  <c r="K306" i="28" s="1"/>
  <c r="K306" i="29" s="1"/>
  <c r="K306" i="30" s="1"/>
  <c r="K306" i="31" s="1"/>
  <c r="K306" i="32" s="1"/>
  <c r="K306" i="33" s="1"/>
  <c r="K306" i="34" s="1"/>
  <c r="K306" i="35" s="1"/>
  <c r="K306" i="36" s="1"/>
  <c r="K306" i="37" s="1"/>
  <c r="K306" i="38" s="1"/>
  <c r="K306" i="39" s="1"/>
  <c r="K330" i="25"/>
  <c r="K195" i="26" s="1"/>
  <c r="K195" i="28" s="1"/>
  <c r="K195" i="29" s="1"/>
  <c r="K195" i="30" s="1"/>
  <c r="K195" i="31" s="1"/>
  <c r="K195" i="32" s="1"/>
  <c r="K195" i="33" s="1"/>
  <c r="K195" i="34" s="1"/>
  <c r="K195" i="35" s="1"/>
  <c r="K195" i="36" s="1"/>
  <c r="K195" i="37" s="1"/>
  <c r="K195" i="38" s="1"/>
  <c r="K195" i="39" s="1"/>
  <c r="K128" i="25"/>
  <c r="K128" i="26" s="1"/>
  <c r="K128" i="28" s="1"/>
  <c r="K128" i="29" s="1"/>
  <c r="K128" i="30" s="1"/>
  <c r="K128" i="31" s="1"/>
  <c r="K128" i="32" s="1"/>
  <c r="K128" i="33" s="1"/>
  <c r="K128" i="34" s="1"/>
  <c r="K128" i="35" s="1"/>
  <c r="K128" i="36" s="1"/>
  <c r="K128" i="37" s="1"/>
  <c r="K128" i="38" s="1"/>
  <c r="K128" i="39" s="1"/>
  <c r="K179" i="25"/>
  <c r="K241" i="25"/>
  <c r="K241" i="26" s="1"/>
  <c r="K241" i="28" s="1"/>
  <c r="K241" i="29" s="1"/>
  <c r="K241" i="30" s="1"/>
  <c r="K241" i="31" s="1"/>
  <c r="K241" i="32" s="1"/>
  <c r="K241" i="33" s="1"/>
  <c r="K241" i="34" s="1"/>
  <c r="K241" i="35" s="1"/>
  <c r="K241" i="36" s="1"/>
  <c r="K241" i="37" s="1"/>
  <c r="K241" i="38" s="1"/>
  <c r="K241" i="39" s="1"/>
  <c r="K298" i="25"/>
  <c r="K343" i="25"/>
  <c r="K343" i="26" s="1"/>
  <c r="K343" i="28" s="1"/>
  <c r="K343" i="29" s="1"/>
  <c r="K343" i="30" s="1"/>
  <c r="K343" i="31" s="1"/>
  <c r="K343" i="32" s="1"/>
  <c r="K343" i="33" s="1"/>
  <c r="K343" i="34" s="1"/>
  <c r="K343" i="35" s="1"/>
  <c r="K343" i="36" s="1"/>
  <c r="K343" i="37" s="1"/>
  <c r="K343" i="38" s="1"/>
  <c r="K343" i="39" s="1"/>
  <c r="K339" i="25"/>
  <c r="K339" i="26" s="1"/>
  <c r="K339" i="28" s="1"/>
  <c r="K339" i="29" s="1"/>
  <c r="K339" i="30" s="1"/>
  <c r="K339" i="31" s="1"/>
  <c r="K339" i="32" s="1"/>
  <c r="K339" i="33" s="1"/>
  <c r="K339" i="34" s="1"/>
  <c r="K339" i="35" s="1"/>
  <c r="K339" i="36" s="1"/>
  <c r="K339" i="37" s="1"/>
  <c r="K339" i="38" s="1"/>
  <c r="K339" i="39" s="1"/>
  <c r="K138" i="25"/>
  <c r="K138" i="26" s="1"/>
  <c r="K138" i="28" s="1"/>
  <c r="K138" i="29" s="1"/>
  <c r="K138" i="30" s="1"/>
  <c r="K138" i="31" s="1"/>
  <c r="K138" i="32" s="1"/>
  <c r="K138" i="33" s="1"/>
  <c r="K138" i="34" s="1"/>
  <c r="K138" i="35" s="1"/>
  <c r="K138" i="36" s="1"/>
  <c r="K138" i="37" s="1"/>
  <c r="K138" i="38" s="1"/>
  <c r="K138" i="39" s="1"/>
  <c r="K285" i="25"/>
  <c r="K285" i="26" s="1"/>
  <c r="K285" i="28" s="1"/>
  <c r="K285" i="29" s="1"/>
  <c r="K285" i="30" s="1"/>
  <c r="K285" i="31" s="1"/>
  <c r="K285" i="32" s="1"/>
  <c r="K285" i="33" s="1"/>
  <c r="K285" i="34" s="1"/>
  <c r="K285" i="35" s="1"/>
  <c r="K285" i="36" s="1"/>
  <c r="K285" i="37" s="1"/>
  <c r="K285" i="38" s="1"/>
  <c r="K285" i="39" s="1"/>
  <c r="K274" i="25"/>
  <c r="K131" i="26" s="1"/>
  <c r="K131" i="28" s="1"/>
  <c r="K131" i="29" s="1"/>
  <c r="K131" i="30" s="1"/>
  <c r="K131" i="31" s="1"/>
  <c r="K131" i="32" s="1"/>
  <c r="K131" i="33" s="1"/>
  <c r="K131" i="34" s="1"/>
  <c r="K131" i="35" s="1"/>
  <c r="K131" i="36" s="1"/>
  <c r="K131" i="37" s="1"/>
  <c r="K131" i="38" s="1"/>
  <c r="K131" i="39" s="1"/>
  <c r="K233" i="25"/>
  <c r="K233" i="26" s="1"/>
  <c r="K233" i="28" s="1"/>
  <c r="K233" i="29" s="1"/>
  <c r="K233" i="30" s="1"/>
  <c r="K233" i="31" s="1"/>
  <c r="K233" i="32" s="1"/>
  <c r="K233" i="33" s="1"/>
  <c r="K233" i="34" s="1"/>
  <c r="K233" i="35" s="1"/>
  <c r="K233" i="36" s="1"/>
  <c r="K233" i="37" s="1"/>
  <c r="K233" i="38" s="1"/>
  <c r="K233" i="39" s="1"/>
  <c r="K244" i="25"/>
  <c r="K84" i="25"/>
  <c r="K84" i="26" s="1"/>
  <c r="K84" i="28" s="1"/>
  <c r="K84" i="29" s="1"/>
  <c r="K84" i="30" s="1"/>
  <c r="K84" i="31" s="1"/>
  <c r="K84" i="32" s="1"/>
  <c r="K84" i="33" s="1"/>
  <c r="K84" i="34" s="1"/>
  <c r="K84" i="35" s="1"/>
  <c r="K84" i="36" s="1"/>
  <c r="K84" i="37" s="1"/>
  <c r="K84" i="38" s="1"/>
  <c r="K84" i="39" s="1"/>
  <c r="K224" i="25"/>
  <c r="K224" i="26" s="1"/>
  <c r="K224" i="28" s="1"/>
  <c r="K224" i="29" s="1"/>
  <c r="K224" i="30" s="1"/>
  <c r="K224" i="31" s="1"/>
  <c r="K224" i="32" s="1"/>
  <c r="K224" i="33" s="1"/>
  <c r="K224" i="34" s="1"/>
  <c r="K224" i="35" s="1"/>
  <c r="K224" i="36" s="1"/>
  <c r="K224" i="37" s="1"/>
  <c r="K224" i="38" s="1"/>
  <c r="K224" i="39" s="1"/>
  <c r="K221" i="25"/>
  <c r="K221" i="26" s="1"/>
  <c r="K221" i="28" s="1"/>
  <c r="K221" i="29" s="1"/>
  <c r="K221" i="30" s="1"/>
  <c r="K221" i="31" s="1"/>
  <c r="K221" i="32" s="1"/>
  <c r="K221" i="33" s="1"/>
  <c r="K221" i="34" s="1"/>
  <c r="K221" i="35" s="1"/>
  <c r="K221" i="36" s="1"/>
  <c r="K221" i="37" s="1"/>
  <c r="K221" i="38" s="1"/>
  <c r="K221" i="39" s="1"/>
  <c r="K225" i="25"/>
  <c r="K225" i="26" s="1"/>
  <c r="K225" i="28" s="1"/>
  <c r="K225" i="29" s="1"/>
  <c r="K225" i="30" s="1"/>
  <c r="K225" i="31" s="1"/>
  <c r="K225" i="32" s="1"/>
  <c r="K225" i="33" s="1"/>
  <c r="K225" i="34" s="1"/>
  <c r="K225" i="35" s="1"/>
  <c r="K225" i="36" s="1"/>
  <c r="K225" i="37" s="1"/>
  <c r="K225" i="38" s="1"/>
  <c r="K225" i="39" s="1"/>
  <c r="K142" i="25"/>
  <c r="K142" i="26" s="1"/>
  <c r="K142" i="28" s="1"/>
  <c r="K142" i="29" s="1"/>
  <c r="K142" i="30" s="1"/>
  <c r="K142" i="31" s="1"/>
  <c r="K142" i="32" s="1"/>
  <c r="K142" i="33" s="1"/>
  <c r="K142" i="34" s="1"/>
  <c r="K142" i="35" s="1"/>
  <c r="K142" i="36" s="1"/>
  <c r="K142" i="37" s="1"/>
  <c r="K142" i="38" s="1"/>
  <c r="K142" i="39" s="1"/>
  <c r="K268" i="25"/>
  <c r="K327" i="25"/>
  <c r="K327" i="26" s="1"/>
  <c r="K327" i="28" s="1"/>
  <c r="K327" i="29" s="1"/>
  <c r="K327" i="30" s="1"/>
  <c r="K327" i="31" s="1"/>
  <c r="K327" i="32" s="1"/>
  <c r="K327" i="33" s="1"/>
  <c r="K327" i="34" s="1"/>
  <c r="K327" i="35" s="1"/>
  <c r="K327" i="36" s="1"/>
  <c r="K327" i="37" s="1"/>
  <c r="K327" i="38" s="1"/>
  <c r="K327" i="39" s="1"/>
  <c r="K347" i="25"/>
  <c r="K118" i="25"/>
  <c r="K118" i="26" s="1"/>
  <c r="K118" i="28" s="1"/>
  <c r="K118" i="29" s="1"/>
  <c r="K118" i="30" s="1"/>
  <c r="K118" i="31" s="1"/>
  <c r="K118" i="32" s="1"/>
  <c r="K118" i="33" s="1"/>
  <c r="K118" i="34" s="1"/>
  <c r="K118" i="35" s="1"/>
  <c r="K118" i="36" s="1"/>
  <c r="K118" i="37" s="1"/>
  <c r="K118" i="38" s="1"/>
  <c r="K118" i="39" s="1"/>
  <c r="K115" i="25"/>
  <c r="K25" i="25"/>
  <c r="K227" i="25"/>
  <c r="K288" i="25"/>
  <c r="K15" i="26" s="1"/>
  <c r="K15" i="28" s="1"/>
  <c r="K15" i="29" s="1"/>
  <c r="K15" i="30" s="1"/>
  <c r="K15" i="31" s="1"/>
  <c r="K15" i="32" s="1"/>
  <c r="K15" i="33" s="1"/>
  <c r="K15" i="34" s="1"/>
  <c r="K15" i="35" s="1"/>
  <c r="K15" i="36" s="1"/>
  <c r="K15" i="37" s="1"/>
  <c r="K15" i="38" s="1"/>
  <c r="K15" i="39" s="1"/>
  <c r="K146" i="25"/>
  <c r="K146" i="26" s="1"/>
  <c r="K146" i="28" s="1"/>
  <c r="K146" i="29" s="1"/>
  <c r="K146" i="30" s="1"/>
  <c r="K146" i="31" s="1"/>
  <c r="K146" i="32" s="1"/>
  <c r="K146" i="33" s="1"/>
  <c r="K146" i="34" s="1"/>
  <c r="K146" i="35" s="1"/>
  <c r="K146" i="36" s="1"/>
  <c r="K146" i="37" s="1"/>
  <c r="K146" i="38" s="1"/>
  <c r="K146" i="39" s="1"/>
  <c r="K220" i="25"/>
  <c r="K220" i="26" s="1"/>
  <c r="K220" i="28" s="1"/>
  <c r="K220" i="29" s="1"/>
  <c r="K220" i="30" s="1"/>
  <c r="K220" i="31" s="1"/>
  <c r="K220" i="32" s="1"/>
  <c r="K220" i="33" s="1"/>
  <c r="K220" i="34" s="1"/>
  <c r="K220" i="35" s="1"/>
  <c r="K220" i="36" s="1"/>
  <c r="K220" i="37" s="1"/>
  <c r="K220" i="38" s="1"/>
  <c r="K220" i="39" s="1"/>
  <c r="K37" i="25"/>
  <c r="K37" i="26" s="1"/>
  <c r="K37" i="28" s="1"/>
  <c r="K37" i="29" s="1"/>
  <c r="K37" i="30" s="1"/>
  <c r="K37" i="31" s="1"/>
  <c r="K37" i="32" s="1"/>
  <c r="K37" i="33" s="1"/>
  <c r="K37" i="34" s="1"/>
  <c r="K37" i="35" s="1"/>
  <c r="K37" i="36" s="1"/>
  <c r="K37" i="37" s="1"/>
  <c r="K37" i="38" s="1"/>
  <c r="K37" i="39" s="1"/>
  <c r="K63" i="25"/>
  <c r="K63" i="26" s="1"/>
  <c r="K63" i="28" s="1"/>
  <c r="K63" i="29" s="1"/>
  <c r="K63" i="30" s="1"/>
  <c r="K63" i="31" s="1"/>
  <c r="K63" i="32" s="1"/>
  <c r="K63" i="33" s="1"/>
  <c r="K63" i="34" s="1"/>
  <c r="K63" i="35" s="1"/>
  <c r="K63" i="36" s="1"/>
  <c r="K63" i="37" s="1"/>
  <c r="K63" i="38" s="1"/>
  <c r="K63" i="39" s="1"/>
  <c r="K322" i="25"/>
  <c r="K322" i="26" s="1"/>
  <c r="K322" i="28" s="1"/>
  <c r="K322" i="29" s="1"/>
  <c r="K322" i="30" s="1"/>
  <c r="K322" i="31" s="1"/>
  <c r="K322" i="32" s="1"/>
  <c r="K322" i="33" s="1"/>
  <c r="K322" i="34" s="1"/>
  <c r="K322" i="35" s="1"/>
  <c r="K322" i="36" s="1"/>
  <c r="K322" i="37" s="1"/>
  <c r="K322" i="38" s="1"/>
  <c r="K322" i="39" s="1"/>
  <c r="K76" i="25"/>
  <c r="K76" i="26" s="1"/>
  <c r="K76" i="28" s="1"/>
  <c r="K76" i="29" s="1"/>
  <c r="K76" i="30" s="1"/>
  <c r="K76" i="31" s="1"/>
  <c r="K76" i="32" s="1"/>
  <c r="K76" i="33" s="1"/>
  <c r="K76" i="34" s="1"/>
  <c r="K76" i="35" s="1"/>
  <c r="K76" i="36" s="1"/>
  <c r="K76" i="37" s="1"/>
  <c r="K76" i="38" s="1"/>
  <c r="K76" i="39" s="1"/>
  <c r="K153" i="25"/>
  <c r="K153" i="26" s="1"/>
  <c r="K153" i="28" s="1"/>
  <c r="K153" i="29" s="1"/>
  <c r="K153" i="30" s="1"/>
  <c r="K153" i="31" s="1"/>
  <c r="K153" i="32" s="1"/>
  <c r="K153" i="33" s="1"/>
  <c r="K153" i="34" s="1"/>
  <c r="K153" i="35" s="1"/>
  <c r="K153" i="36" s="1"/>
  <c r="K153" i="37" s="1"/>
  <c r="K153" i="38" s="1"/>
  <c r="K153" i="39" s="1"/>
  <c r="K89" i="25"/>
  <c r="K159" i="25"/>
  <c r="K159" i="26" s="1"/>
  <c r="K159" i="28" s="1"/>
  <c r="K159" i="29" s="1"/>
  <c r="K159" i="30" s="1"/>
  <c r="K159" i="31" s="1"/>
  <c r="K159" i="32" s="1"/>
  <c r="K159" i="33" s="1"/>
  <c r="K159" i="34" s="1"/>
  <c r="K159" i="35" s="1"/>
  <c r="K159" i="36" s="1"/>
  <c r="K159" i="37" s="1"/>
  <c r="K159" i="38" s="1"/>
  <c r="K159" i="39" s="1"/>
  <c r="K190" i="25"/>
  <c r="K75" i="25"/>
  <c r="K75" i="26" s="1"/>
  <c r="K75" i="28" s="1"/>
  <c r="K75" i="29" s="1"/>
  <c r="K75" i="30" s="1"/>
  <c r="K75" i="31" s="1"/>
  <c r="K75" i="32" s="1"/>
  <c r="K75" i="33" s="1"/>
  <c r="K75" i="34" s="1"/>
  <c r="K75" i="35" s="1"/>
  <c r="K75" i="36" s="1"/>
  <c r="K75" i="37" s="1"/>
  <c r="K75" i="38" s="1"/>
  <c r="K75" i="39" s="1"/>
  <c r="K77" i="25"/>
  <c r="K203" i="25"/>
  <c r="K203" i="26" s="1"/>
  <c r="K203" i="28" s="1"/>
  <c r="K203" i="29" s="1"/>
  <c r="K203" i="30" s="1"/>
  <c r="K203" i="31" s="1"/>
  <c r="K203" i="32" s="1"/>
  <c r="K203" i="33" s="1"/>
  <c r="K203" i="34" s="1"/>
  <c r="K203" i="35" s="1"/>
  <c r="K203" i="36" s="1"/>
  <c r="K203" i="37" s="1"/>
  <c r="K203" i="38" s="1"/>
  <c r="K203" i="39" s="1"/>
  <c r="K58" i="25"/>
  <c r="K58" i="26" s="1"/>
  <c r="K58" i="28" s="1"/>
  <c r="K58" i="29" s="1"/>
  <c r="K58" i="30" s="1"/>
  <c r="K58" i="31" s="1"/>
  <c r="K58" i="32" s="1"/>
  <c r="K58" i="33" s="1"/>
  <c r="K58" i="34" s="1"/>
  <c r="K58" i="35" s="1"/>
  <c r="K58" i="36" s="1"/>
  <c r="K58" i="37" s="1"/>
  <c r="K58" i="38" s="1"/>
  <c r="K58" i="39" s="1"/>
  <c r="K204" i="25"/>
  <c r="K324" i="25"/>
  <c r="K324" i="26" s="1"/>
  <c r="K324" i="28" s="1"/>
  <c r="K324" i="29" s="1"/>
  <c r="K324" i="30" s="1"/>
  <c r="K324" i="31" s="1"/>
  <c r="K324" i="32" s="1"/>
  <c r="K324" i="33" s="1"/>
  <c r="K324" i="34" s="1"/>
  <c r="K324" i="35" s="1"/>
  <c r="K324" i="36" s="1"/>
  <c r="K324" i="37" s="1"/>
  <c r="K324" i="38" s="1"/>
  <c r="K324" i="39" s="1"/>
  <c r="K344" i="25"/>
  <c r="K90" i="25"/>
  <c r="K90" i="26" s="1"/>
  <c r="K90" i="28" s="1"/>
  <c r="K90" i="29" s="1"/>
  <c r="K90" i="30" s="1"/>
  <c r="K90" i="31" s="1"/>
  <c r="K90" i="32" s="1"/>
  <c r="K90" i="33" s="1"/>
  <c r="K90" i="34" s="1"/>
  <c r="K90" i="35" s="1"/>
  <c r="K90" i="36" s="1"/>
  <c r="K90" i="37" s="1"/>
  <c r="K90" i="38" s="1"/>
  <c r="K90" i="39" s="1"/>
  <c r="K216" i="25"/>
  <c r="K56" i="25"/>
  <c r="K56" i="26" s="1"/>
  <c r="K56" i="28" s="1"/>
  <c r="K56" i="29" s="1"/>
  <c r="K56" i="30" s="1"/>
  <c r="K56" i="31" s="1"/>
  <c r="K56" i="32" s="1"/>
  <c r="K56" i="33" s="1"/>
  <c r="K56" i="34" s="1"/>
  <c r="K56" i="35" s="1"/>
  <c r="K56" i="36" s="1"/>
  <c r="K56" i="37" s="1"/>
  <c r="K56" i="38" s="1"/>
  <c r="K56" i="39" s="1"/>
  <c r="K78" i="25"/>
  <c r="K162" i="25"/>
  <c r="K162" i="26" s="1"/>
  <c r="K162" i="28" s="1"/>
  <c r="K162" i="29" s="1"/>
  <c r="K162" i="30" s="1"/>
  <c r="K162" i="31" s="1"/>
  <c r="K162" i="32" s="1"/>
  <c r="K162" i="33" s="1"/>
  <c r="K162" i="34" s="1"/>
  <c r="K162" i="35" s="1"/>
  <c r="K162" i="36" s="1"/>
  <c r="K162" i="37" s="1"/>
  <c r="K162" i="38" s="1"/>
  <c r="K162" i="39" s="1"/>
  <c r="K88" i="25"/>
  <c r="K141" i="25"/>
  <c r="K141" i="26" s="1"/>
  <c r="K141" i="28" s="1"/>
  <c r="K141" i="29" s="1"/>
  <c r="K141" i="30" s="1"/>
  <c r="K141" i="31" s="1"/>
  <c r="K141" i="32" s="1"/>
  <c r="K141" i="33" s="1"/>
  <c r="K141" i="34" s="1"/>
  <c r="K141" i="35" s="1"/>
  <c r="K141" i="36" s="1"/>
  <c r="K141" i="37" s="1"/>
  <c r="K141" i="38" s="1"/>
  <c r="K141" i="39" s="1"/>
  <c r="K80" i="25"/>
  <c r="K80" i="26" s="1"/>
  <c r="K80" i="28" s="1"/>
  <c r="K80" i="29" s="1"/>
  <c r="K80" i="30" s="1"/>
  <c r="K80" i="31" s="1"/>
  <c r="K80" i="32" s="1"/>
  <c r="K80" i="33" s="1"/>
  <c r="K80" i="34" s="1"/>
  <c r="K80" i="35" s="1"/>
  <c r="K80" i="36" s="1"/>
  <c r="K80" i="37" s="1"/>
  <c r="K80" i="38" s="1"/>
  <c r="K80" i="39" s="1"/>
  <c r="K46" i="25"/>
  <c r="K312" i="25"/>
  <c r="K312" i="26" s="1"/>
  <c r="K312" i="28" s="1"/>
  <c r="K312" i="29" s="1"/>
  <c r="K312" i="30" s="1"/>
  <c r="K312" i="31" s="1"/>
  <c r="K312" i="32" s="1"/>
  <c r="K312" i="33" s="1"/>
  <c r="K312" i="34" s="1"/>
  <c r="K312" i="35" s="1"/>
  <c r="K312" i="36" s="1"/>
  <c r="K312" i="37" s="1"/>
  <c r="K312" i="38" s="1"/>
  <c r="K312" i="39" s="1"/>
  <c r="K336" i="25"/>
  <c r="K160" i="25"/>
  <c r="K160" i="26" s="1"/>
  <c r="K160" i="28" s="1"/>
  <c r="K160" i="29" s="1"/>
  <c r="K160" i="30" s="1"/>
  <c r="K160" i="31" s="1"/>
  <c r="K160" i="32" s="1"/>
  <c r="K160" i="33" s="1"/>
  <c r="K160" i="34" s="1"/>
  <c r="K160" i="35" s="1"/>
  <c r="K160" i="36" s="1"/>
  <c r="K160" i="37" s="1"/>
  <c r="K160" i="38" s="1"/>
  <c r="K160" i="39" s="1"/>
  <c r="K96" i="25"/>
  <c r="K40" i="25"/>
  <c r="K40" i="26" s="1"/>
  <c r="K40" i="28" s="1"/>
  <c r="K40" i="29" s="1"/>
  <c r="K40" i="30" s="1"/>
  <c r="K40" i="31" s="1"/>
  <c r="K40" i="32" s="1"/>
  <c r="K40" i="33" s="1"/>
  <c r="K40" i="34" s="1"/>
  <c r="K40" i="35" s="1"/>
  <c r="K40" i="36" s="1"/>
  <c r="K40" i="37" s="1"/>
  <c r="K40" i="38" s="1"/>
  <c r="K40" i="39" s="1"/>
  <c r="K136" i="25"/>
  <c r="K136" i="26" s="1"/>
  <c r="K136" i="28" s="1"/>
  <c r="K136" i="29" s="1"/>
  <c r="K136" i="30" s="1"/>
  <c r="K136" i="31" s="1"/>
  <c r="K136" i="32" s="1"/>
  <c r="K136" i="33" s="1"/>
  <c r="K136" i="34" s="1"/>
  <c r="K136" i="35" s="1"/>
  <c r="K136" i="36" s="1"/>
  <c r="K136" i="37" s="1"/>
  <c r="K136" i="38" s="1"/>
  <c r="K136" i="39" s="1"/>
  <c r="K246" i="25"/>
  <c r="K267" i="25"/>
  <c r="K267" i="26" s="1"/>
  <c r="K267" i="28" s="1"/>
  <c r="K267" i="29" s="1"/>
  <c r="K267" i="30" s="1"/>
  <c r="K267" i="31" s="1"/>
  <c r="K267" i="32" s="1"/>
  <c r="K267" i="33" s="1"/>
  <c r="K267" i="34" s="1"/>
  <c r="K267" i="35" s="1"/>
  <c r="K267" i="36" s="1"/>
  <c r="K267" i="37" s="1"/>
  <c r="K267" i="38" s="1"/>
  <c r="K267" i="39" s="1"/>
  <c r="K178" i="25"/>
  <c r="K350" i="25"/>
  <c r="K350" i="26" s="1"/>
  <c r="K350" i="28" s="1"/>
  <c r="K350" i="29" s="1"/>
  <c r="K350" i="30" s="1"/>
  <c r="K350" i="31" s="1"/>
  <c r="K350" i="32" s="1"/>
  <c r="K350" i="33" s="1"/>
  <c r="K350" i="34" s="1"/>
  <c r="K350" i="35" s="1"/>
  <c r="K350" i="36" s="1"/>
  <c r="K350" i="37" s="1"/>
  <c r="K350" i="38" s="1"/>
  <c r="K350" i="39" s="1"/>
  <c r="K86" i="25"/>
  <c r="K135" i="25"/>
  <c r="K135" i="26" s="1"/>
  <c r="K135" i="28" s="1"/>
  <c r="K135" i="29" s="1"/>
  <c r="K135" i="30" s="1"/>
  <c r="K135" i="31" s="1"/>
  <c r="K135" i="32" s="1"/>
  <c r="K135" i="33" s="1"/>
  <c r="K135" i="34" s="1"/>
  <c r="K135" i="35" s="1"/>
  <c r="K135" i="36" s="1"/>
  <c r="K135" i="37" s="1"/>
  <c r="K135" i="38" s="1"/>
  <c r="K135" i="39" s="1"/>
  <c r="K132" i="25"/>
  <c r="K132" i="26" s="1"/>
  <c r="K132" i="28" s="1"/>
  <c r="K132" i="29" s="1"/>
  <c r="K132" i="30" s="1"/>
  <c r="K132" i="31" s="1"/>
  <c r="K132" i="32" s="1"/>
  <c r="K132" i="33" s="1"/>
  <c r="K132" i="34" s="1"/>
  <c r="K132" i="35" s="1"/>
  <c r="K132" i="36" s="1"/>
  <c r="K132" i="37" s="1"/>
  <c r="K132" i="38" s="1"/>
  <c r="K132" i="39" s="1"/>
  <c r="K161" i="25"/>
  <c r="K161" i="26" s="1"/>
  <c r="K161" i="28" s="1"/>
  <c r="K161" i="29" s="1"/>
  <c r="K161" i="30" s="1"/>
  <c r="K161" i="31" s="1"/>
  <c r="K161" i="32" s="1"/>
  <c r="K161" i="33" s="1"/>
  <c r="K161" i="34" s="1"/>
  <c r="K161" i="35" s="1"/>
  <c r="K161" i="36" s="1"/>
  <c r="K161" i="37" s="1"/>
  <c r="K161" i="38" s="1"/>
  <c r="K161" i="39" s="1"/>
  <c r="K334" i="25"/>
  <c r="K334" i="26" s="1"/>
  <c r="K334" i="28" s="1"/>
  <c r="K334" i="29" s="1"/>
  <c r="K334" i="30" s="1"/>
  <c r="K334" i="31" s="1"/>
  <c r="K334" i="32" s="1"/>
  <c r="K334" i="33" s="1"/>
  <c r="K334" i="34" s="1"/>
  <c r="K334" i="35" s="1"/>
  <c r="K334" i="36" s="1"/>
  <c r="K334" i="37" s="1"/>
  <c r="K334" i="38" s="1"/>
  <c r="K334" i="39" s="1"/>
  <c r="K74" i="25"/>
  <c r="K74" i="26" s="1"/>
  <c r="K74" i="28" s="1"/>
  <c r="K74" i="29" s="1"/>
  <c r="K74" i="30" s="1"/>
  <c r="K74" i="31" s="1"/>
  <c r="K74" i="32" s="1"/>
  <c r="K74" i="33" s="1"/>
  <c r="K74" i="34" s="1"/>
  <c r="K74" i="35" s="1"/>
  <c r="K74" i="36" s="1"/>
  <c r="K74" i="37" s="1"/>
  <c r="K74" i="38" s="1"/>
  <c r="K74" i="39" s="1"/>
  <c r="K107" i="25"/>
  <c r="K107" i="26" s="1"/>
  <c r="K107" i="28" s="1"/>
  <c r="K107" i="29" s="1"/>
  <c r="K107" i="30" s="1"/>
  <c r="K107" i="31" s="1"/>
  <c r="K107" i="32" s="1"/>
  <c r="K107" i="33" s="1"/>
  <c r="K107" i="34" s="1"/>
  <c r="K107" i="35" s="1"/>
  <c r="K107" i="36" s="1"/>
  <c r="K107" i="37" s="1"/>
  <c r="K107" i="38" s="1"/>
  <c r="K107" i="39" s="1"/>
  <c r="K260" i="25"/>
  <c r="K260" i="26" s="1"/>
  <c r="K260" i="28" s="1"/>
  <c r="K260" i="29" s="1"/>
  <c r="K260" i="30" s="1"/>
  <c r="K260" i="31" s="1"/>
  <c r="K260" i="32" s="1"/>
  <c r="K260" i="33" s="1"/>
  <c r="K260" i="34" s="1"/>
  <c r="K260" i="35" s="1"/>
  <c r="K260" i="36" s="1"/>
  <c r="K260" i="37" s="1"/>
  <c r="K260" i="38" s="1"/>
  <c r="K260" i="39" s="1"/>
  <c r="K45" i="25"/>
  <c r="K45" i="26" s="1"/>
  <c r="K45" i="28" s="1"/>
  <c r="K45" i="29" s="1"/>
  <c r="K45" i="30" s="1"/>
  <c r="K45" i="31" s="1"/>
  <c r="K45" i="32" s="1"/>
  <c r="K45" i="33" s="1"/>
  <c r="K45" i="34" s="1"/>
  <c r="K45" i="35" s="1"/>
  <c r="K45" i="36" s="1"/>
  <c r="K45" i="37" s="1"/>
  <c r="K45" i="38" s="1"/>
  <c r="K45" i="39" s="1"/>
  <c r="K114" i="25"/>
  <c r="K326" i="25"/>
  <c r="K326" i="26" s="1"/>
  <c r="K326" i="28" s="1"/>
  <c r="K326" i="29" s="1"/>
  <c r="K326" i="30" s="1"/>
  <c r="K326" i="31" s="1"/>
  <c r="K326" i="32" s="1"/>
  <c r="K326" i="33" s="1"/>
  <c r="K326" i="34" s="1"/>
  <c r="K326" i="35" s="1"/>
  <c r="K326" i="36" s="1"/>
  <c r="K326" i="37" s="1"/>
  <c r="K326" i="38" s="1"/>
  <c r="K326" i="39" s="1"/>
  <c r="K257" i="25"/>
  <c r="K257" i="26" s="1"/>
  <c r="K257" i="28" s="1"/>
  <c r="K257" i="29" s="1"/>
  <c r="K257" i="30" s="1"/>
  <c r="K257" i="31" s="1"/>
  <c r="K257" i="32" s="1"/>
  <c r="K257" i="33" s="1"/>
  <c r="K257" i="34" s="1"/>
  <c r="K257" i="35" s="1"/>
  <c r="K257" i="36" s="1"/>
  <c r="K257" i="37" s="1"/>
  <c r="K257" i="38" s="1"/>
  <c r="K257" i="39" s="1"/>
  <c r="K61" i="25"/>
  <c r="K61" i="26" s="1"/>
  <c r="K61" i="28" s="1"/>
  <c r="K61" i="29" s="1"/>
  <c r="K61" i="30" s="1"/>
  <c r="K61" i="31" s="1"/>
  <c r="K61" i="32" s="1"/>
  <c r="K61" i="33" s="1"/>
  <c r="K61" i="34" s="1"/>
  <c r="K61" i="35" s="1"/>
  <c r="K61" i="36" s="1"/>
  <c r="K61" i="37" s="1"/>
  <c r="K61" i="38" s="1"/>
  <c r="K61" i="39" s="1"/>
  <c r="K207" i="24"/>
  <c r="K340" i="23"/>
  <c r="K340" i="24" s="1"/>
  <c r="K340" i="25" s="1"/>
  <c r="K340" i="26" s="1"/>
  <c r="K340" i="28" s="1"/>
  <c r="K340" i="29" s="1"/>
  <c r="K340" i="30" s="1"/>
  <c r="K340" i="31" s="1"/>
  <c r="K340" i="32" s="1"/>
  <c r="K340" i="33" s="1"/>
  <c r="K340" i="34" s="1"/>
  <c r="K340" i="35" s="1"/>
  <c r="K340" i="36" s="1"/>
  <c r="K340" i="37" s="1"/>
  <c r="K340" i="38" s="1"/>
  <c r="K340" i="39" s="1"/>
  <c r="K320" i="23"/>
  <c r="K320" i="24" s="1"/>
  <c r="K320" i="25" s="1"/>
  <c r="K158" i="23"/>
  <c r="K49" i="23"/>
  <c r="K49" i="24" s="1"/>
  <c r="K49" i="25" s="1"/>
  <c r="K49" i="26" s="1"/>
  <c r="K49" i="28" s="1"/>
  <c r="K49" i="29" s="1"/>
  <c r="K49" i="30" s="1"/>
  <c r="K49" i="31" s="1"/>
  <c r="K49" i="32" s="1"/>
  <c r="K49" i="33" s="1"/>
  <c r="K49" i="34" s="1"/>
  <c r="K49" i="35" s="1"/>
  <c r="K49" i="36" s="1"/>
  <c r="K49" i="37" s="1"/>
  <c r="K49" i="38" s="1"/>
  <c r="K49" i="39" s="1"/>
  <c r="K228" i="23"/>
  <c r="K319" i="23"/>
  <c r="K319" i="24" s="1"/>
  <c r="K319" i="25" s="1"/>
  <c r="K319" i="26" s="1"/>
  <c r="K319" i="28" s="1"/>
  <c r="K319" i="29" s="1"/>
  <c r="K319" i="30" s="1"/>
  <c r="K319" i="31" s="1"/>
  <c r="K319" i="32" s="1"/>
  <c r="K319" i="33" s="1"/>
  <c r="K319" i="34" s="1"/>
  <c r="K319" i="35" s="1"/>
  <c r="K319" i="36" s="1"/>
  <c r="K319" i="37" s="1"/>
  <c r="K319" i="38" s="1"/>
  <c r="K319" i="39" s="1"/>
  <c r="K341" i="23"/>
  <c r="K249" i="23"/>
  <c r="K249" i="24" s="1"/>
  <c r="K249" i="25" s="1"/>
  <c r="K249" i="26" s="1"/>
  <c r="K249" i="28" s="1"/>
  <c r="K249" i="29" s="1"/>
  <c r="K249" i="30" s="1"/>
  <c r="K249" i="31" s="1"/>
  <c r="K249" i="32" s="1"/>
  <c r="K249" i="33" s="1"/>
  <c r="K249" i="34" s="1"/>
  <c r="K249" i="35" s="1"/>
  <c r="K249" i="36" s="1"/>
  <c r="K249" i="37" s="1"/>
  <c r="K249" i="38" s="1"/>
  <c r="K249" i="39" s="1"/>
  <c r="K302" i="23"/>
  <c r="K215" i="23"/>
  <c r="K215" i="24" s="1"/>
  <c r="K215" i="25" s="1"/>
  <c r="K215" i="26" s="1"/>
  <c r="K215" i="28" s="1"/>
  <c r="K215" i="29" s="1"/>
  <c r="K215" i="30" s="1"/>
  <c r="K215" i="31" s="1"/>
  <c r="K215" i="32" s="1"/>
  <c r="K215" i="33" s="1"/>
  <c r="K215" i="34" s="1"/>
  <c r="K215" i="35" s="1"/>
  <c r="K215" i="36" s="1"/>
  <c r="K215" i="37" s="1"/>
  <c r="K215" i="38" s="1"/>
  <c r="K215" i="39" s="1"/>
  <c r="K275" i="26" l="1"/>
  <c r="K275" i="28" s="1"/>
  <c r="K275" i="29" s="1"/>
  <c r="K275" i="30" s="1"/>
  <c r="K275" i="31" s="1"/>
  <c r="K275" i="32" s="1"/>
  <c r="K275" i="33" s="1"/>
  <c r="K275" i="34" s="1"/>
  <c r="K275" i="35" s="1"/>
  <c r="K275" i="36" s="1"/>
  <c r="K275" i="37" s="1"/>
  <c r="K275" i="38" s="1"/>
  <c r="K275" i="39" s="1"/>
  <c r="K121" i="26"/>
  <c r="K121" i="28" s="1"/>
  <c r="K121" i="29" s="1"/>
  <c r="K121" i="30" s="1"/>
  <c r="K121" i="31" s="1"/>
  <c r="K121" i="32" s="1"/>
  <c r="K121" i="33" s="1"/>
  <c r="K121" i="34" s="1"/>
  <c r="K121" i="35" s="1"/>
  <c r="K121" i="36" s="1"/>
  <c r="K121" i="37" s="1"/>
  <c r="K121" i="38" s="1"/>
  <c r="K121" i="39" s="1"/>
  <c r="K25" i="26"/>
  <c r="K25" i="28" s="1"/>
  <c r="K25" i="29" s="1"/>
  <c r="K25" i="30" s="1"/>
  <c r="K25" i="31" s="1"/>
  <c r="K25" i="32" s="1"/>
  <c r="K25" i="33" s="1"/>
  <c r="K25" i="34" s="1"/>
  <c r="K25" i="35" s="1"/>
  <c r="K25" i="36" s="1"/>
  <c r="K25" i="37" s="1"/>
  <c r="K25" i="38" s="1"/>
  <c r="K25" i="39" s="1"/>
  <c r="K279" i="26"/>
  <c r="K279" i="28" s="1"/>
  <c r="K279" i="29" s="1"/>
  <c r="K279" i="30" s="1"/>
  <c r="K279" i="31" s="1"/>
  <c r="K279" i="32" s="1"/>
  <c r="K279" i="33" s="1"/>
  <c r="K279" i="34" s="1"/>
  <c r="K279" i="35" s="1"/>
  <c r="K279" i="36" s="1"/>
  <c r="K279" i="37" s="1"/>
  <c r="K279" i="38" s="1"/>
  <c r="K279" i="39" s="1"/>
  <c r="K97" i="26"/>
  <c r="K97" i="28" s="1"/>
  <c r="K97" i="29" s="1"/>
  <c r="K97" i="30" s="1"/>
  <c r="K97" i="31" s="1"/>
  <c r="K97" i="32" s="1"/>
  <c r="K97" i="33" s="1"/>
  <c r="K97" i="34" s="1"/>
  <c r="K97" i="35" s="1"/>
  <c r="K97" i="36" s="1"/>
  <c r="K97" i="37" s="1"/>
  <c r="K97" i="38" s="1"/>
  <c r="K97" i="39" s="1"/>
  <c r="K89" i="26"/>
  <c r="K89" i="28" s="1"/>
  <c r="K89" i="29" s="1"/>
  <c r="K89" i="30" s="1"/>
  <c r="K89" i="31" s="1"/>
  <c r="K89" i="32" s="1"/>
  <c r="K89" i="33" s="1"/>
  <c r="K89" i="34" s="1"/>
  <c r="K89" i="35" s="1"/>
  <c r="K89" i="36" s="1"/>
  <c r="K89" i="37" s="1"/>
  <c r="K89" i="38" s="1"/>
  <c r="K89" i="39" s="1"/>
  <c r="K87" i="26"/>
  <c r="K87" i="28" s="1"/>
  <c r="K87" i="29" s="1"/>
  <c r="K87" i="30" s="1"/>
  <c r="K87" i="31" s="1"/>
  <c r="K87" i="32" s="1"/>
  <c r="K87" i="33" s="1"/>
  <c r="K87" i="34" s="1"/>
  <c r="K87" i="35" s="1"/>
  <c r="K87" i="36" s="1"/>
  <c r="K87" i="37" s="1"/>
  <c r="K87" i="38" s="1"/>
  <c r="K87" i="39" s="1"/>
  <c r="K284" i="26"/>
  <c r="K284" i="28" s="1"/>
  <c r="K284" i="29" s="1"/>
  <c r="K284" i="30" s="1"/>
  <c r="K284" i="31" s="1"/>
  <c r="K284" i="32" s="1"/>
  <c r="K284" i="33" s="1"/>
  <c r="K284" i="34" s="1"/>
  <c r="K284" i="35" s="1"/>
  <c r="K284" i="36" s="1"/>
  <c r="K284" i="37" s="1"/>
  <c r="K284" i="38" s="1"/>
  <c r="K284" i="39" s="1"/>
  <c r="K27" i="26"/>
  <c r="K27" i="28" s="1"/>
  <c r="K27" i="29" s="1"/>
  <c r="K27" i="30" s="1"/>
  <c r="K27" i="31" s="1"/>
  <c r="K27" i="32" s="1"/>
  <c r="K27" i="33" s="1"/>
  <c r="K27" i="34" s="1"/>
  <c r="K27" i="35" s="1"/>
  <c r="K27" i="36" s="1"/>
  <c r="K27" i="37" s="1"/>
  <c r="K27" i="38" s="1"/>
  <c r="K27" i="39" s="1"/>
  <c r="K81" i="26"/>
  <c r="K81" i="28" s="1"/>
  <c r="K81" i="29" s="1"/>
  <c r="K81" i="30" s="1"/>
  <c r="K81" i="31" s="1"/>
  <c r="K81" i="32" s="1"/>
  <c r="K81" i="33" s="1"/>
  <c r="K81" i="34" s="1"/>
  <c r="K81" i="35" s="1"/>
  <c r="K81" i="36" s="1"/>
  <c r="K81" i="37" s="1"/>
  <c r="K81" i="38" s="1"/>
  <c r="K81" i="39" s="1"/>
  <c r="K69" i="26"/>
  <c r="K69" i="28" s="1"/>
  <c r="K69" i="29" s="1"/>
  <c r="K69" i="30" s="1"/>
  <c r="K69" i="31" s="1"/>
  <c r="K69" i="32" s="1"/>
  <c r="K69" i="33" s="1"/>
  <c r="K69" i="34" s="1"/>
  <c r="K69" i="35" s="1"/>
  <c r="K69" i="36" s="1"/>
  <c r="K69" i="37" s="1"/>
  <c r="K69" i="38" s="1"/>
  <c r="K69" i="39" s="1"/>
  <c r="K65" i="26"/>
  <c r="K65" i="28" s="1"/>
  <c r="K65" i="29" s="1"/>
  <c r="K65" i="30" s="1"/>
  <c r="K65" i="31" s="1"/>
  <c r="K65" i="32" s="1"/>
  <c r="K65" i="33" s="1"/>
  <c r="K65" i="34" s="1"/>
  <c r="K65" i="35" s="1"/>
  <c r="K65" i="36" s="1"/>
  <c r="K65" i="37" s="1"/>
  <c r="K65" i="38" s="1"/>
  <c r="K65" i="39" s="1"/>
  <c r="K292" i="26"/>
  <c r="K292" i="28" s="1"/>
  <c r="K292" i="29" s="1"/>
  <c r="K292" i="30" s="1"/>
  <c r="K292" i="31" s="1"/>
  <c r="K292" i="32" s="1"/>
  <c r="K292" i="33" s="1"/>
  <c r="K292" i="34" s="1"/>
  <c r="K292" i="35" s="1"/>
  <c r="K292" i="36" s="1"/>
  <c r="K292" i="37" s="1"/>
  <c r="K292" i="38" s="1"/>
  <c r="K292" i="39" s="1"/>
  <c r="K268" i="26"/>
  <c r="K268" i="28" s="1"/>
  <c r="K268" i="29" s="1"/>
  <c r="K268" i="30" s="1"/>
  <c r="K268" i="31" s="1"/>
  <c r="K268" i="32" s="1"/>
  <c r="K268" i="33" s="1"/>
  <c r="K268" i="34" s="1"/>
  <c r="K268" i="35" s="1"/>
  <c r="K268" i="36" s="1"/>
  <c r="K268" i="37" s="1"/>
  <c r="K268" i="38" s="1"/>
  <c r="K268" i="39" s="1"/>
  <c r="K244" i="26"/>
  <c r="K244" i="28" s="1"/>
  <c r="K244" i="29" s="1"/>
  <c r="K244" i="30" s="1"/>
  <c r="K244" i="31" s="1"/>
  <c r="K244" i="32" s="1"/>
  <c r="K244" i="33" s="1"/>
  <c r="K244" i="34" s="1"/>
  <c r="K244" i="35" s="1"/>
  <c r="K244" i="36" s="1"/>
  <c r="K244" i="37" s="1"/>
  <c r="K244" i="38" s="1"/>
  <c r="K244" i="39" s="1"/>
  <c r="K96" i="26"/>
  <c r="K96" i="28" s="1"/>
  <c r="K96" i="29" s="1"/>
  <c r="K96" i="30" s="1"/>
  <c r="K96" i="31" s="1"/>
  <c r="K96" i="32" s="1"/>
  <c r="K96" i="33" s="1"/>
  <c r="K96" i="34" s="1"/>
  <c r="K96" i="35" s="1"/>
  <c r="K96" i="36" s="1"/>
  <c r="K96" i="37" s="1"/>
  <c r="K96" i="38" s="1"/>
  <c r="K96" i="39" s="1"/>
  <c r="K114" i="26"/>
  <c r="K114" i="28" s="1"/>
  <c r="K114" i="29" s="1"/>
  <c r="K114" i="30" s="1"/>
  <c r="K114" i="31" s="1"/>
  <c r="K114" i="32" s="1"/>
  <c r="K114" i="33" s="1"/>
  <c r="K114" i="34" s="1"/>
  <c r="K114" i="35" s="1"/>
  <c r="K114" i="36" s="1"/>
  <c r="K114" i="37" s="1"/>
  <c r="K114" i="38" s="1"/>
  <c r="K114" i="39" s="1"/>
  <c r="K235" i="26"/>
  <c r="K235" i="28" s="1"/>
  <c r="K235" i="29" s="1"/>
  <c r="K235" i="30" s="1"/>
  <c r="K235" i="31" s="1"/>
  <c r="K235" i="32" s="1"/>
  <c r="K235" i="33" s="1"/>
  <c r="K235" i="34" s="1"/>
  <c r="K235" i="35" s="1"/>
  <c r="K235" i="36" s="1"/>
  <c r="K235" i="37" s="1"/>
  <c r="K235" i="38" s="1"/>
  <c r="K235" i="39" s="1"/>
  <c r="K86" i="26"/>
  <c r="K86" i="28" s="1"/>
  <c r="K86" i="29" s="1"/>
  <c r="K86" i="30" s="1"/>
  <c r="K86" i="31" s="1"/>
  <c r="K86" i="32" s="1"/>
  <c r="K86" i="33" s="1"/>
  <c r="K86" i="34" s="1"/>
  <c r="K86" i="35" s="1"/>
  <c r="K86" i="36" s="1"/>
  <c r="K86" i="37" s="1"/>
  <c r="K86" i="38" s="1"/>
  <c r="K86" i="39" s="1"/>
  <c r="K72" i="26"/>
  <c r="K72" i="28" s="1"/>
  <c r="K72" i="29" s="1"/>
  <c r="K72" i="30" s="1"/>
  <c r="K72" i="31" s="1"/>
  <c r="K72" i="32" s="1"/>
  <c r="K72" i="33" s="1"/>
  <c r="K72" i="34" s="1"/>
  <c r="K72" i="35" s="1"/>
  <c r="K72" i="36" s="1"/>
  <c r="K72" i="37" s="1"/>
  <c r="K72" i="38" s="1"/>
  <c r="K72" i="39" s="1"/>
  <c r="K246" i="26"/>
  <c r="K246" i="28" s="1"/>
  <c r="K246" i="29" s="1"/>
  <c r="K246" i="30" s="1"/>
  <c r="K246" i="31" s="1"/>
  <c r="K246" i="32" s="1"/>
  <c r="K246" i="33" s="1"/>
  <c r="K246" i="34" s="1"/>
  <c r="K246" i="35" s="1"/>
  <c r="K246" i="36" s="1"/>
  <c r="K246" i="37" s="1"/>
  <c r="K246" i="38" s="1"/>
  <c r="K246" i="39" s="1"/>
  <c r="K301" i="26"/>
  <c r="K301" i="28" s="1"/>
  <c r="K301" i="29" s="1"/>
  <c r="K301" i="30" s="1"/>
  <c r="K301" i="31" s="1"/>
  <c r="K301" i="32" s="1"/>
  <c r="K301" i="33" s="1"/>
  <c r="K301" i="34" s="1"/>
  <c r="K301" i="35" s="1"/>
  <c r="K301" i="36" s="1"/>
  <c r="K301" i="37" s="1"/>
  <c r="K301" i="38" s="1"/>
  <c r="K301" i="39" s="1"/>
  <c r="K78" i="26"/>
  <c r="K78" i="28" s="1"/>
  <c r="K78" i="29" s="1"/>
  <c r="K78" i="30" s="1"/>
  <c r="K78" i="31" s="1"/>
  <c r="K78" i="32" s="1"/>
  <c r="K78" i="33" s="1"/>
  <c r="K78" i="34" s="1"/>
  <c r="K78" i="35" s="1"/>
  <c r="K78" i="36" s="1"/>
  <c r="K78" i="37" s="1"/>
  <c r="K78" i="38" s="1"/>
  <c r="K78" i="39" s="1"/>
  <c r="K16" i="26"/>
  <c r="K16" i="28" s="1"/>
  <c r="K16" i="29" s="1"/>
  <c r="K16" i="30" s="1"/>
  <c r="K16" i="31" s="1"/>
  <c r="K16" i="32" s="1"/>
  <c r="K16" i="33" s="1"/>
  <c r="K16" i="34" s="1"/>
  <c r="K16" i="35" s="1"/>
  <c r="K16" i="36" s="1"/>
  <c r="K16" i="37" s="1"/>
  <c r="K16" i="38" s="1"/>
  <c r="K16" i="39" s="1"/>
  <c r="K344" i="26"/>
  <c r="K344" i="28" s="1"/>
  <c r="K344" i="29" s="1"/>
  <c r="K344" i="30" s="1"/>
  <c r="K344" i="31" s="1"/>
  <c r="K344" i="32" s="1"/>
  <c r="K344" i="33" s="1"/>
  <c r="K344" i="34" s="1"/>
  <c r="K344" i="35" s="1"/>
  <c r="K344" i="36" s="1"/>
  <c r="K344" i="37" s="1"/>
  <c r="K344" i="38" s="1"/>
  <c r="K344" i="39" s="1"/>
  <c r="K35" i="26"/>
  <c r="K35" i="28" s="1"/>
  <c r="K35" i="29" s="1"/>
  <c r="K35" i="30" s="1"/>
  <c r="K35" i="31" s="1"/>
  <c r="K35" i="32" s="1"/>
  <c r="K35" i="33" s="1"/>
  <c r="K35" i="34" s="1"/>
  <c r="K35" i="35" s="1"/>
  <c r="K35" i="36" s="1"/>
  <c r="K35" i="37" s="1"/>
  <c r="K35" i="38" s="1"/>
  <c r="K35" i="39" s="1"/>
  <c r="K115" i="26"/>
  <c r="K115" i="28" s="1"/>
  <c r="K115" i="29" s="1"/>
  <c r="K115" i="30" s="1"/>
  <c r="K115" i="31" s="1"/>
  <c r="K115" i="32" s="1"/>
  <c r="K115" i="33" s="1"/>
  <c r="K115" i="34" s="1"/>
  <c r="K115" i="35" s="1"/>
  <c r="K115" i="36" s="1"/>
  <c r="K115" i="37" s="1"/>
  <c r="K115" i="38" s="1"/>
  <c r="K115" i="39" s="1"/>
  <c r="K34" i="26"/>
  <c r="K34" i="28" s="1"/>
  <c r="K34" i="29" s="1"/>
  <c r="K34" i="30" s="1"/>
  <c r="K34" i="31" s="1"/>
  <c r="K34" i="32" s="1"/>
  <c r="K34" i="33" s="1"/>
  <c r="K34" i="34" s="1"/>
  <c r="K34" i="35" s="1"/>
  <c r="K34" i="36" s="1"/>
  <c r="K34" i="37" s="1"/>
  <c r="K34" i="38" s="1"/>
  <c r="K34" i="39" s="1"/>
  <c r="K274" i="26"/>
  <c r="K274" i="28" s="1"/>
  <c r="K274" i="29" s="1"/>
  <c r="K274" i="30" s="1"/>
  <c r="K274" i="31" s="1"/>
  <c r="K274" i="32" s="1"/>
  <c r="K274" i="33" s="1"/>
  <c r="K274" i="34" s="1"/>
  <c r="K274" i="35" s="1"/>
  <c r="K274" i="36" s="1"/>
  <c r="K274" i="37" s="1"/>
  <c r="K274" i="38" s="1"/>
  <c r="K274" i="39" s="1"/>
  <c r="K125" i="26"/>
  <c r="K125" i="28" s="1"/>
  <c r="K125" i="29" s="1"/>
  <c r="K125" i="30" s="1"/>
  <c r="K125" i="31" s="1"/>
  <c r="K125" i="32" s="1"/>
  <c r="K125" i="33" s="1"/>
  <c r="K125" i="34" s="1"/>
  <c r="K125" i="35" s="1"/>
  <c r="K125" i="36" s="1"/>
  <c r="K125" i="37" s="1"/>
  <c r="K125" i="38" s="1"/>
  <c r="K125" i="39" s="1"/>
  <c r="K150" i="26"/>
  <c r="K150" i="28" s="1"/>
  <c r="K150" i="29" s="1"/>
  <c r="K150" i="30" s="1"/>
  <c r="K150" i="31" s="1"/>
  <c r="K150" i="32" s="1"/>
  <c r="K150" i="33" s="1"/>
  <c r="K150" i="34" s="1"/>
  <c r="K150" i="35" s="1"/>
  <c r="K150" i="36" s="1"/>
  <c r="K150" i="37" s="1"/>
  <c r="K150" i="38" s="1"/>
  <c r="K150" i="39" s="1"/>
  <c r="K250" i="26"/>
  <c r="K250" i="28" s="1"/>
  <c r="K250" i="29" s="1"/>
  <c r="K250" i="30" s="1"/>
  <c r="K250" i="31" s="1"/>
  <c r="K250" i="32" s="1"/>
  <c r="K250" i="33" s="1"/>
  <c r="K250" i="34" s="1"/>
  <c r="K250" i="35" s="1"/>
  <c r="K250" i="36" s="1"/>
  <c r="K250" i="37" s="1"/>
  <c r="K250" i="38" s="1"/>
  <c r="K250" i="39" s="1"/>
  <c r="K123" i="26"/>
  <c r="K123" i="28" s="1"/>
  <c r="K123" i="29" s="1"/>
  <c r="K123" i="30" s="1"/>
  <c r="K123" i="31" s="1"/>
  <c r="K123" i="32" s="1"/>
  <c r="K123" i="33" s="1"/>
  <c r="K123" i="34" s="1"/>
  <c r="K123" i="35" s="1"/>
  <c r="K123" i="36" s="1"/>
  <c r="K123" i="37" s="1"/>
  <c r="K123" i="38" s="1"/>
  <c r="K123" i="39" s="1"/>
  <c r="K237" i="26"/>
  <c r="K237" i="28" s="1"/>
  <c r="K237" i="29" s="1"/>
  <c r="K237" i="30" s="1"/>
  <c r="K237" i="31" s="1"/>
  <c r="K237" i="32" s="1"/>
  <c r="K237" i="33" s="1"/>
  <c r="K237" i="34" s="1"/>
  <c r="K237" i="35" s="1"/>
  <c r="K237" i="36" s="1"/>
  <c r="K237" i="37" s="1"/>
  <c r="K237" i="38" s="1"/>
  <c r="K237" i="39" s="1"/>
  <c r="K93" i="26"/>
  <c r="K93" i="28" s="1"/>
  <c r="K93" i="29" s="1"/>
  <c r="K93" i="30" s="1"/>
  <c r="K93" i="31" s="1"/>
  <c r="K93" i="32" s="1"/>
  <c r="K93" i="33" s="1"/>
  <c r="K93" i="34" s="1"/>
  <c r="K93" i="35" s="1"/>
  <c r="K93" i="36" s="1"/>
  <c r="K93" i="37" s="1"/>
  <c r="K93" i="38" s="1"/>
  <c r="K93" i="39" s="1"/>
  <c r="K147" i="26"/>
  <c r="K147" i="28" s="1"/>
  <c r="K147" i="29" s="1"/>
  <c r="K147" i="30" s="1"/>
  <c r="K147" i="31" s="1"/>
  <c r="K147" i="32" s="1"/>
  <c r="K147" i="33" s="1"/>
  <c r="K147" i="34" s="1"/>
  <c r="K147" i="35" s="1"/>
  <c r="K147" i="36" s="1"/>
  <c r="K147" i="37" s="1"/>
  <c r="K147" i="38" s="1"/>
  <c r="K147" i="39" s="1"/>
  <c r="K91" i="26"/>
  <c r="K91" i="28" s="1"/>
  <c r="K91" i="29" s="1"/>
  <c r="K91" i="30" s="1"/>
  <c r="K91" i="31" s="1"/>
  <c r="K91" i="32" s="1"/>
  <c r="K91" i="33" s="1"/>
  <c r="K91" i="34" s="1"/>
  <c r="K91" i="35" s="1"/>
  <c r="K91" i="36" s="1"/>
  <c r="K91" i="37" s="1"/>
  <c r="K91" i="38" s="1"/>
  <c r="K91" i="39" s="1"/>
  <c r="K258" i="26"/>
  <c r="K258" i="28" s="1"/>
  <c r="K258" i="29" s="1"/>
  <c r="K258" i="30" s="1"/>
  <c r="K258" i="31" s="1"/>
  <c r="K258" i="32" s="1"/>
  <c r="K258" i="33" s="1"/>
  <c r="K258" i="34" s="1"/>
  <c r="K258" i="35" s="1"/>
  <c r="K258" i="36" s="1"/>
  <c r="K258" i="37" s="1"/>
  <c r="K258" i="38" s="1"/>
  <c r="K258" i="39" s="1"/>
  <c r="K309" i="26"/>
  <c r="K309" i="28" s="1"/>
  <c r="K309" i="29" s="1"/>
  <c r="K309" i="30" s="1"/>
  <c r="K309" i="31" s="1"/>
  <c r="K309" i="32" s="1"/>
  <c r="K309" i="33" s="1"/>
  <c r="K309" i="34" s="1"/>
  <c r="K309" i="35" s="1"/>
  <c r="K309" i="36" s="1"/>
  <c r="K309" i="37" s="1"/>
  <c r="K309" i="38" s="1"/>
  <c r="K309" i="39" s="1"/>
  <c r="K202" i="26"/>
  <c r="K202" i="28" s="1"/>
  <c r="K202" i="29" s="1"/>
  <c r="K202" i="30" s="1"/>
  <c r="K202" i="31" s="1"/>
  <c r="K202" i="32" s="1"/>
  <c r="K202" i="33" s="1"/>
  <c r="K202" i="34" s="1"/>
  <c r="K202" i="35" s="1"/>
  <c r="K202" i="36" s="1"/>
  <c r="K202" i="37" s="1"/>
  <c r="K202" i="38" s="1"/>
  <c r="K202" i="39" s="1"/>
  <c r="K271" i="26"/>
  <c r="K271" i="28" s="1"/>
  <c r="K271" i="29" s="1"/>
  <c r="K271" i="30" s="1"/>
  <c r="K271" i="31" s="1"/>
  <c r="K271" i="32" s="1"/>
  <c r="K271" i="33" s="1"/>
  <c r="K271" i="34" s="1"/>
  <c r="K271" i="35" s="1"/>
  <c r="K271" i="36" s="1"/>
  <c r="K271" i="37" s="1"/>
  <c r="K271" i="38" s="1"/>
  <c r="K271" i="39" s="1"/>
  <c r="K314" i="26"/>
  <c r="K314" i="28" s="1"/>
  <c r="K314" i="29" s="1"/>
  <c r="K314" i="30" s="1"/>
  <c r="K314" i="31" s="1"/>
  <c r="K314" i="32" s="1"/>
  <c r="K314" i="33" s="1"/>
  <c r="K314" i="34" s="1"/>
  <c r="K314" i="35" s="1"/>
  <c r="K314" i="36" s="1"/>
  <c r="K314" i="37" s="1"/>
  <c r="K314" i="38" s="1"/>
  <c r="K314" i="39" s="1"/>
  <c r="K68" i="26"/>
  <c r="K68" i="28" s="1"/>
  <c r="K68" i="29" s="1"/>
  <c r="K68" i="30" s="1"/>
  <c r="K68" i="31" s="1"/>
  <c r="K68" i="32" s="1"/>
  <c r="K68" i="33" s="1"/>
  <c r="K68" i="34" s="1"/>
  <c r="K68" i="35" s="1"/>
  <c r="K68" i="36" s="1"/>
  <c r="K68" i="37" s="1"/>
  <c r="K68" i="38" s="1"/>
  <c r="K68" i="39" s="1"/>
  <c r="K83" i="26"/>
  <c r="K83" i="28" s="1"/>
  <c r="K83" i="29" s="1"/>
  <c r="K83" i="30" s="1"/>
  <c r="K83" i="31" s="1"/>
  <c r="K83" i="32" s="1"/>
  <c r="K83" i="33" s="1"/>
  <c r="K83" i="34" s="1"/>
  <c r="K83" i="35" s="1"/>
  <c r="K83" i="36" s="1"/>
  <c r="K83" i="37" s="1"/>
  <c r="K83" i="38" s="1"/>
  <c r="K83" i="39" s="1"/>
  <c r="K198" i="26"/>
  <c r="K198" i="28" s="1"/>
  <c r="K198" i="29" s="1"/>
  <c r="K198" i="30" s="1"/>
  <c r="K198" i="31" s="1"/>
  <c r="K198" i="32" s="1"/>
  <c r="K198" i="33" s="1"/>
  <c r="K198" i="34" s="1"/>
  <c r="K198" i="35" s="1"/>
  <c r="K198" i="36" s="1"/>
  <c r="K198" i="37" s="1"/>
  <c r="K198" i="38" s="1"/>
  <c r="K198" i="39" s="1"/>
  <c r="K13" i="26"/>
  <c r="K13" i="28" s="1"/>
  <c r="K13" i="29" s="1"/>
  <c r="K13" i="30" s="1"/>
  <c r="K13" i="31" s="1"/>
  <c r="K13" i="32" s="1"/>
  <c r="K13" i="33" s="1"/>
  <c r="K13" i="34" s="1"/>
  <c r="K13" i="35" s="1"/>
  <c r="K13" i="36" s="1"/>
  <c r="K13" i="37" s="1"/>
  <c r="K13" i="38" s="1"/>
  <c r="K13" i="39" s="1"/>
  <c r="K191" i="26"/>
  <c r="K191" i="28" s="1"/>
  <c r="K191" i="29" s="1"/>
  <c r="K191" i="30" s="1"/>
  <c r="K191" i="31" s="1"/>
  <c r="K191" i="32" s="1"/>
  <c r="K191" i="33" s="1"/>
  <c r="K191" i="34" s="1"/>
  <c r="K191" i="35" s="1"/>
  <c r="K191" i="36" s="1"/>
  <c r="K191" i="37" s="1"/>
  <c r="K191" i="38" s="1"/>
  <c r="K191" i="39" s="1"/>
  <c r="K73" i="26"/>
  <c r="K73" i="28" s="1"/>
  <c r="K73" i="29" s="1"/>
  <c r="K73" i="30" s="1"/>
  <c r="K73" i="31" s="1"/>
  <c r="K73" i="32" s="1"/>
  <c r="K73" i="33" s="1"/>
  <c r="K73" i="34" s="1"/>
  <c r="K73" i="35" s="1"/>
  <c r="K73" i="36" s="1"/>
  <c r="K73" i="37" s="1"/>
  <c r="K73" i="38" s="1"/>
  <c r="K73" i="39" s="1"/>
  <c r="K213" i="26"/>
  <c r="K213" i="28" s="1"/>
  <c r="K213" i="29" s="1"/>
  <c r="K213" i="30" s="1"/>
  <c r="K213" i="31" s="1"/>
  <c r="K213" i="32" s="1"/>
  <c r="K213" i="33" s="1"/>
  <c r="K213" i="34" s="1"/>
  <c r="K213" i="35" s="1"/>
  <c r="K213" i="36" s="1"/>
  <c r="K213" i="37" s="1"/>
  <c r="K213" i="38" s="1"/>
  <c r="K213" i="39" s="1"/>
  <c r="K94" i="26"/>
  <c r="K94" i="28" s="1"/>
  <c r="K94" i="29" s="1"/>
  <c r="K94" i="30" s="1"/>
  <c r="K94" i="31" s="1"/>
  <c r="K94" i="32" s="1"/>
  <c r="K94" i="33" s="1"/>
  <c r="K94" i="34" s="1"/>
  <c r="K94" i="35" s="1"/>
  <c r="K94" i="36" s="1"/>
  <c r="K94" i="37" s="1"/>
  <c r="K94" i="38" s="1"/>
  <c r="K94" i="39" s="1"/>
  <c r="K323" i="26"/>
  <c r="K323" i="28" s="1"/>
  <c r="K323" i="29" s="1"/>
  <c r="K323" i="30" s="1"/>
  <c r="K323" i="31" s="1"/>
  <c r="K323" i="32" s="1"/>
  <c r="K323" i="33" s="1"/>
  <c r="K323" i="34" s="1"/>
  <c r="K323" i="35" s="1"/>
  <c r="K323" i="36" s="1"/>
  <c r="K323" i="37" s="1"/>
  <c r="K323" i="38" s="1"/>
  <c r="K323" i="39" s="1"/>
  <c r="K53" i="26"/>
  <c r="K53" i="28" s="1"/>
  <c r="K53" i="29" s="1"/>
  <c r="K53" i="30" s="1"/>
  <c r="K53" i="31" s="1"/>
  <c r="K53" i="32" s="1"/>
  <c r="K53" i="33" s="1"/>
  <c r="K53" i="34" s="1"/>
  <c r="K53" i="35" s="1"/>
  <c r="K53" i="36" s="1"/>
  <c r="K53" i="37" s="1"/>
  <c r="K53" i="38" s="1"/>
  <c r="K53" i="39" s="1"/>
  <c r="K177" i="26"/>
  <c r="K177" i="28" s="1"/>
  <c r="K177" i="29" s="1"/>
  <c r="K177" i="30" s="1"/>
  <c r="K177" i="31" s="1"/>
  <c r="K177" i="32" s="1"/>
  <c r="K177" i="33" s="1"/>
  <c r="K177" i="34" s="1"/>
  <c r="K177" i="35" s="1"/>
  <c r="K177" i="36" s="1"/>
  <c r="K177" i="37" s="1"/>
  <c r="K177" i="38" s="1"/>
  <c r="K177" i="39" s="1"/>
  <c r="K33" i="26"/>
  <c r="K33" i="28" s="1"/>
  <c r="K33" i="29" s="1"/>
  <c r="K33" i="30" s="1"/>
  <c r="K33" i="31" s="1"/>
  <c r="K33" i="32" s="1"/>
  <c r="K33" i="33" s="1"/>
  <c r="K33" i="34" s="1"/>
  <c r="K33" i="35" s="1"/>
  <c r="K33" i="36" s="1"/>
  <c r="K33" i="37" s="1"/>
  <c r="K33" i="38" s="1"/>
  <c r="K33" i="39" s="1"/>
  <c r="K349" i="26"/>
  <c r="K349" i="28" s="1"/>
  <c r="K349" i="29" s="1"/>
  <c r="K349" i="30" s="1"/>
  <c r="K349" i="31" s="1"/>
  <c r="K349" i="32" s="1"/>
  <c r="K349" i="33" s="1"/>
  <c r="K349" i="34" s="1"/>
  <c r="K349" i="35" s="1"/>
  <c r="K349" i="36" s="1"/>
  <c r="K349" i="37" s="1"/>
  <c r="K349" i="38" s="1"/>
  <c r="K349" i="39" s="1"/>
  <c r="K29" i="26"/>
  <c r="K29" i="28" s="1"/>
  <c r="K29" i="29" s="1"/>
  <c r="K29" i="30" s="1"/>
  <c r="K29" i="31" s="1"/>
  <c r="K29" i="32" s="1"/>
  <c r="K29" i="33" s="1"/>
  <c r="K29" i="34" s="1"/>
  <c r="K29" i="35" s="1"/>
  <c r="K29" i="36" s="1"/>
  <c r="K29" i="37" s="1"/>
  <c r="K29" i="38" s="1"/>
  <c r="K29" i="39" s="1"/>
  <c r="K222" i="26"/>
  <c r="K222" i="28" s="1"/>
  <c r="K222" i="29" s="1"/>
  <c r="K222" i="30" s="1"/>
  <c r="K222" i="31" s="1"/>
  <c r="K222" i="32" s="1"/>
  <c r="K222" i="33" s="1"/>
  <c r="K222" i="34" s="1"/>
  <c r="K222" i="35" s="1"/>
  <c r="K222" i="36" s="1"/>
  <c r="K222" i="37" s="1"/>
  <c r="K222" i="38" s="1"/>
  <c r="K222" i="39" s="1"/>
  <c r="K54" i="26"/>
  <c r="K54" i="28" s="1"/>
  <c r="K54" i="29" s="1"/>
  <c r="K54" i="30" s="1"/>
  <c r="K54" i="31" s="1"/>
  <c r="K54" i="32" s="1"/>
  <c r="K54" i="33" s="1"/>
  <c r="K54" i="34" s="1"/>
  <c r="K54" i="35" s="1"/>
  <c r="K54" i="36" s="1"/>
  <c r="K54" i="37" s="1"/>
  <c r="K54" i="38" s="1"/>
  <c r="K54" i="39" s="1"/>
  <c r="K182" i="26"/>
  <c r="K182" i="28" s="1"/>
  <c r="K182" i="29" s="1"/>
  <c r="K182" i="30" s="1"/>
  <c r="K182" i="31" s="1"/>
  <c r="K182" i="32" s="1"/>
  <c r="K182" i="33" s="1"/>
  <c r="K182" i="34" s="1"/>
  <c r="K182" i="35" s="1"/>
  <c r="K182" i="36" s="1"/>
  <c r="K182" i="37" s="1"/>
  <c r="K182" i="38" s="1"/>
  <c r="K182" i="39" s="1"/>
  <c r="K336" i="26"/>
  <c r="K336" i="28" s="1"/>
  <c r="K336" i="29" s="1"/>
  <c r="K336" i="30" s="1"/>
  <c r="K336" i="31" s="1"/>
  <c r="K336" i="32" s="1"/>
  <c r="K336" i="33" s="1"/>
  <c r="K336" i="34" s="1"/>
  <c r="K336" i="35" s="1"/>
  <c r="K336" i="36" s="1"/>
  <c r="K336" i="37" s="1"/>
  <c r="K336" i="38" s="1"/>
  <c r="K336" i="39" s="1"/>
  <c r="K71" i="26"/>
  <c r="K71" i="28" s="1"/>
  <c r="K71" i="29" s="1"/>
  <c r="K71" i="30" s="1"/>
  <c r="K71" i="31" s="1"/>
  <c r="K71" i="32" s="1"/>
  <c r="K71" i="33" s="1"/>
  <c r="K71" i="34" s="1"/>
  <c r="K71" i="35" s="1"/>
  <c r="K71" i="36" s="1"/>
  <c r="K71" i="37" s="1"/>
  <c r="K71" i="38" s="1"/>
  <c r="K71" i="39" s="1"/>
  <c r="K77" i="26"/>
  <c r="K77" i="28" s="1"/>
  <c r="K77" i="29" s="1"/>
  <c r="K77" i="30" s="1"/>
  <c r="K77" i="31" s="1"/>
  <c r="K77" i="32" s="1"/>
  <c r="K77" i="33" s="1"/>
  <c r="K77" i="34" s="1"/>
  <c r="K77" i="35" s="1"/>
  <c r="K77" i="36" s="1"/>
  <c r="K77" i="37" s="1"/>
  <c r="K77" i="38" s="1"/>
  <c r="K77" i="39" s="1"/>
  <c r="K17" i="26"/>
  <c r="K17" i="28" s="1"/>
  <c r="K17" i="29" s="1"/>
  <c r="K17" i="30" s="1"/>
  <c r="K17" i="31" s="1"/>
  <c r="K17" i="32" s="1"/>
  <c r="K17" i="33" s="1"/>
  <c r="K17" i="34" s="1"/>
  <c r="K17" i="35" s="1"/>
  <c r="K17" i="36" s="1"/>
  <c r="K17" i="37" s="1"/>
  <c r="K17" i="38" s="1"/>
  <c r="K17" i="39" s="1"/>
  <c r="K288" i="26"/>
  <c r="K288" i="28" s="1"/>
  <c r="K288" i="29" s="1"/>
  <c r="K288" i="30" s="1"/>
  <c r="K288" i="31" s="1"/>
  <c r="K288" i="32" s="1"/>
  <c r="K288" i="33" s="1"/>
  <c r="K288" i="34" s="1"/>
  <c r="K288" i="35" s="1"/>
  <c r="K288" i="36" s="1"/>
  <c r="K288" i="37" s="1"/>
  <c r="K288" i="38" s="1"/>
  <c r="K288" i="39" s="1"/>
  <c r="K24" i="26"/>
  <c r="K24" i="28" s="1"/>
  <c r="K24" i="29" s="1"/>
  <c r="K24" i="30" s="1"/>
  <c r="K24" i="31" s="1"/>
  <c r="K24" i="32" s="1"/>
  <c r="K24" i="33" s="1"/>
  <c r="K24" i="34" s="1"/>
  <c r="K24" i="35" s="1"/>
  <c r="K24" i="36" s="1"/>
  <c r="K24" i="37" s="1"/>
  <c r="K24" i="38" s="1"/>
  <c r="K24" i="39" s="1"/>
  <c r="K298" i="26"/>
  <c r="K298" i="28" s="1"/>
  <c r="K298" i="29" s="1"/>
  <c r="K298" i="30" s="1"/>
  <c r="K298" i="31" s="1"/>
  <c r="K298" i="32" s="1"/>
  <c r="K298" i="33" s="1"/>
  <c r="K298" i="34" s="1"/>
  <c r="K298" i="35" s="1"/>
  <c r="K298" i="36" s="1"/>
  <c r="K298" i="37" s="1"/>
  <c r="K298" i="38" s="1"/>
  <c r="K298" i="39" s="1"/>
  <c r="K328" i="26"/>
  <c r="K328" i="28" s="1"/>
  <c r="K328" i="29" s="1"/>
  <c r="K328" i="30" s="1"/>
  <c r="K328" i="31" s="1"/>
  <c r="K328" i="32" s="1"/>
  <c r="K328" i="33" s="1"/>
  <c r="K328" i="34" s="1"/>
  <c r="K328" i="35" s="1"/>
  <c r="K328" i="36" s="1"/>
  <c r="K328" i="37" s="1"/>
  <c r="K328" i="38" s="1"/>
  <c r="K328" i="39" s="1"/>
  <c r="K152" i="26"/>
  <c r="K152" i="28" s="1"/>
  <c r="K152" i="29" s="1"/>
  <c r="K152" i="30" s="1"/>
  <c r="K152" i="31" s="1"/>
  <c r="K152" i="32" s="1"/>
  <c r="K152" i="33" s="1"/>
  <c r="K152" i="34" s="1"/>
  <c r="K152" i="35" s="1"/>
  <c r="K152" i="36" s="1"/>
  <c r="K152" i="37" s="1"/>
  <c r="K152" i="38" s="1"/>
  <c r="K152" i="39" s="1"/>
  <c r="K317" i="26"/>
  <c r="K317" i="28" s="1"/>
  <c r="K317" i="29" s="1"/>
  <c r="K317" i="30" s="1"/>
  <c r="K317" i="31" s="1"/>
  <c r="K317" i="32" s="1"/>
  <c r="K317" i="33" s="1"/>
  <c r="K317" i="34" s="1"/>
  <c r="K317" i="35" s="1"/>
  <c r="K317" i="36" s="1"/>
  <c r="K317" i="37" s="1"/>
  <c r="K317" i="38" s="1"/>
  <c r="K317" i="39" s="1"/>
  <c r="K205" i="26"/>
  <c r="K205" i="28" s="1"/>
  <c r="K205" i="29" s="1"/>
  <c r="K205" i="30" s="1"/>
  <c r="K205" i="31" s="1"/>
  <c r="K205" i="32" s="1"/>
  <c r="K205" i="33" s="1"/>
  <c r="K205" i="34" s="1"/>
  <c r="K205" i="35" s="1"/>
  <c r="K205" i="36" s="1"/>
  <c r="K205" i="37" s="1"/>
  <c r="K205" i="38" s="1"/>
  <c r="K205" i="39" s="1"/>
  <c r="K236" i="26"/>
  <c r="K236" i="28" s="1"/>
  <c r="K236" i="29" s="1"/>
  <c r="K236" i="30" s="1"/>
  <c r="K236" i="31" s="1"/>
  <c r="K236" i="32" s="1"/>
  <c r="K236" i="33" s="1"/>
  <c r="K236" i="34" s="1"/>
  <c r="K236" i="35" s="1"/>
  <c r="K236" i="36" s="1"/>
  <c r="K236" i="37" s="1"/>
  <c r="K236" i="38" s="1"/>
  <c r="K236" i="39" s="1"/>
  <c r="K294" i="26"/>
  <c r="K294" i="28" s="1"/>
  <c r="K294" i="29" s="1"/>
  <c r="K294" i="30" s="1"/>
  <c r="K294" i="31" s="1"/>
  <c r="K294" i="32" s="1"/>
  <c r="K294" i="33" s="1"/>
  <c r="K294" i="34" s="1"/>
  <c r="K294" i="35" s="1"/>
  <c r="K294" i="36" s="1"/>
  <c r="K294" i="37" s="1"/>
  <c r="K294" i="38" s="1"/>
  <c r="K294" i="39" s="1"/>
  <c r="K127" i="26"/>
  <c r="K127" i="28" s="1"/>
  <c r="K127" i="29" s="1"/>
  <c r="K127" i="30" s="1"/>
  <c r="K127" i="31" s="1"/>
  <c r="K127" i="32" s="1"/>
  <c r="K127" i="33" s="1"/>
  <c r="K127" i="34" s="1"/>
  <c r="K127" i="35" s="1"/>
  <c r="K127" i="36" s="1"/>
  <c r="K127" i="37" s="1"/>
  <c r="K127" i="38" s="1"/>
  <c r="K127" i="39" s="1"/>
  <c r="K346" i="26"/>
  <c r="K346" i="28" s="1"/>
  <c r="K346" i="29" s="1"/>
  <c r="K346" i="30" s="1"/>
  <c r="K346" i="31" s="1"/>
  <c r="K346" i="32" s="1"/>
  <c r="K346" i="33" s="1"/>
  <c r="K346" i="34" s="1"/>
  <c r="K346" i="35" s="1"/>
  <c r="K346" i="36" s="1"/>
  <c r="K346" i="37" s="1"/>
  <c r="K346" i="38" s="1"/>
  <c r="K346" i="39" s="1"/>
  <c r="K85" i="26"/>
  <c r="K85" i="28" s="1"/>
  <c r="K85" i="29" s="1"/>
  <c r="K85" i="30" s="1"/>
  <c r="K85" i="31" s="1"/>
  <c r="K85" i="32" s="1"/>
  <c r="K85" i="33" s="1"/>
  <c r="K85" i="34" s="1"/>
  <c r="K85" i="35" s="1"/>
  <c r="K85" i="36" s="1"/>
  <c r="K85" i="37" s="1"/>
  <c r="K85" i="38" s="1"/>
  <c r="K85" i="39" s="1"/>
  <c r="K109" i="26"/>
  <c r="K109" i="28" s="1"/>
  <c r="K109" i="29" s="1"/>
  <c r="K109" i="30" s="1"/>
  <c r="K109" i="31" s="1"/>
  <c r="K109" i="32" s="1"/>
  <c r="K109" i="33" s="1"/>
  <c r="K109" i="34" s="1"/>
  <c r="K109" i="35" s="1"/>
  <c r="K109" i="36" s="1"/>
  <c r="K109" i="37" s="1"/>
  <c r="K109" i="38" s="1"/>
  <c r="K109" i="39" s="1"/>
  <c r="K217" i="26"/>
  <c r="K217" i="28" s="1"/>
  <c r="K217" i="29" s="1"/>
  <c r="K217" i="30" s="1"/>
  <c r="K217" i="31" s="1"/>
  <c r="K217" i="32" s="1"/>
  <c r="K217" i="33" s="1"/>
  <c r="K217" i="34" s="1"/>
  <c r="K217" i="35" s="1"/>
  <c r="K217" i="36" s="1"/>
  <c r="K217" i="37" s="1"/>
  <c r="K217" i="38" s="1"/>
  <c r="K217" i="39" s="1"/>
  <c r="K62" i="26"/>
  <c r="K62" i="28" s="1"/>
  <c r="K62" i="29" s="1"/>
  <c r="K62" i="30" s="1"/>
  <c r="K62" i="31" s="1"/>
  <c r="K62" i="32" s="1"/>
  <c r="K62" i="33" s="1"/>
  <c r="K62" i="34" s="1"/>
  <c r="K62" i="35" s="1"/>
  <c r="K62" i="36" s="1"/>
  <c r="K62" i="37" s="1"/>
  <c r="K62" i="38" s="1"/>
  <c r="K62" i="39" s="1"/>
  <c r="K193" i="26"/>
  <c r="K193" i="28" s="1"/>
  <c r="K193" i="29" s="1"/>
  <c r="K193" i="30" s="1"/>
  <c r="K193" i="31" s="1"/>
  <c r="K193" i="32" s="1"/>
  <c r="K193" i="33" s="1"/>
  <c r="K193" i="34" s="1"/>
  <c r="K193" i="35" s="1"/>
  <c r="K193" i="36" s="1"/>
  <c r="K193" i="37" s="1"/>
  <c r="K193" i="38" s="1"/>
  <c r="K193" i="39" s="1"/>
  <c r="K60" i="26"/>
  <c r="K60" i="28" s="1"/>
  <c r="K60" i="29" s="1"/>
  <c r="K60" i="30" s="1"/>
  <c r="K60" i="31" s="1"/>
  <c r="K60" i="32" s="1"/>
  <c r="K60" i="33" s="1"/>
  <c r="K60" i="34" s="1"/>
  <c r="K60" i="35" s="1"/>
  <c r="K60" i="36" s="1"/>
  <c r="K60" i="37" s="1"/>
  <c r="K60" i="38" s="1"/>
  <c r="K60" i="39" s="1"/>
  <c r="K283" i="26"/>
  <c r="K283" i="28" s="1"/>
  <c r="K283" i="29" s="1"/>
  <c r="K283" i="30" s="1"/>
  <c r="K283" i="31" s="1"/>
  <c r="K283" i="32" s="1"/>
  <c r="K283" i="33" s="1"/>
  <c r="K283" i="34" s="1"/>
  <c r="K283" i="35" s="1"/>
  <c r="K283" i="36" s="1"/>
  <c r="K283" i="37" s="1"/>
  <c r="K283" i="38" s="1"/>
  <c r="K283" i="39" s="1"/>
  <c r="K210" i="26"/>
  <c r="K210" i="28" s="1"/>
  <c r="K210" i="29" s="1"/>
  <c r="K210" i="30" s="1"/>
  <c r="K210" i="31" s="1"/>
  <c r="K210" i="32" s="1"/>
  <c r="K210" i="33" s="1"/>
  <c r="K210" i="34" s="1"/>
  <c r="K210" i="35" s="1"/>
  <c r="K210" i="36" s="1"/>
  <c r="K210" i="37" s="1"/>
  <c r="K210" i="38" s="1"/>
  <c r="K210" i="39" s="1"/>
  <c r="K98" i="26"/>
  <c r="K98" i="28" s="1"/>
  <c r="K98" i="29" s="1"/>
  <c r="K98" i="30" s="1"/>
  <c r="K98" i="31" s="1"/>
  <c r="K98" i="32" s="1"/>
  <c r="K98" i="33" s="1"/>
  <c r="K98" i="34" s="1"/>
  <c r="K98" i="35" s="1"/>
  <c r="K98" i="36" s="1"/>
  <c r="K98" i="37" s="1"/>
  <c r="K98" i="38" s="1"/>
  <c r="K98" i="39" s="1"/>
  <c r="K178" i="26"/>
  <c r="K178" i="28" s="1"/>
  <c r="K178" i="29" s="1"/>
  <c r="K178" i="30" s="1"/>
  <c r="K178" i="31" s="1"/>
  <c r="K178" i="32" s="1"/>
  <c r="K178" i="33" s="1"/>
  <c r="K178" i="34" s="1"/>
  <c r="K178" i="35" s="1"/>
  <c r="K178" i="36" s="1"/>
  <c r="K178" i="37" s="1"/>
  <c r="K178" i="38" s="1"/>
  <c r="K178" i="39" s="1"/>
  <c r="K92" i="26"/>
  <c r="K92" i="28" s="1"/>
  <c r="K92" i="29" s="1"/>
  <c r="K92" i="30" s="1"/>
  <c r="K92" i="31" s="1"/>
  <c r="K92" i="32" s="1"/>
  <c r="K92" i="33" s="1"/>
  <c r="K92" i="34" s="1"/>
  <c r="K92" i="35" s="1"/>
  <c r="K92" i="36" s="1"/>
  <c r="K92" i="37" s="1"/>
  <c r="K92" i="38" s="1"/>
  <c r="K92" i="39" s="1"/>
  <c r="K88" i="26"/>
  <c r="K88" i="28" s="1"/>
  <c r="K88" i="29" s="1"/>
  <c r="K88" i="30" s="1"/>
  <c r="K88" i="31" s="1"/>
  <c r="K88" i="32" s="1"/>
  <c r="K88" i="33" s="1"/>
  <c r="K88" i="34" s="1"/>
  <c r="K88" i="35" s="1"/>
  <c r="K88" i="36" s="1"/>
  <c r="K88" i="37" s="1"/>
  <c r="K88" i="38" s="1"/>
  <c r="K88" i="39" s="1"/>
  <c r="K216" i="26"/>
  <c r="K216" i="28" s="1"/>
  <c r="K216" i="29" s="1"/>
  <c r="K216" i="30" s="1"/>
  <c r="K216" i="31" s="1"/>
  <c r="K216" i="32" s="1"/>
  <c r="K216" i="33" s="1"/>
  <c r="K216" i="34" s="1"/>
  <c r="K216" i="35" s="1"/>
  <c r="K216" i="36" s="1"/>
  <c r="K216" i="37" s="1"/>
  <c r="K216" i="38" s="1"/>
  <c r="K216" i="39" s="1"/>
  <c r="K164" i="26"/>
  <c r="K164" i="28" s="1"/>
  <c r="K164" i="29" s="1"/>
  <c r="K164" i="30" s="1"/>
  <c r="K164" i="31" s="1"/>
  <c r="K164" i="32" s="1"/>
  <c r="K164" i="33" s="1"/>
  <c r="K164" i="34" s="1"/>
  <c r="K164" i="35" s="1"/>
  <c r="K164" i="36" s="1"/>
  <c r="K164" i="37" s="1"/>
  <c r="K164" i="38" s="1"/>
  <c r="K164" i="39" s="1"/>
  <c r="K204" i="26"/>
  <c r="K204" i="28" s="1"/>
  <c r="K204" i="29" s="1"/>
  <c r="K204" i="30" s="1"/>
  <c r="K204" i="31" s="1"/>
  <c r="K204" i="32" s="1"/>
  <c r="K204" i="33" s="1"/>
  <c r="K204" i="34" s="1"/>
  <c r="K204" i="35" s="1"/>
  <c r="K204" i="36" s="1"/>
  <c r="K204" i="37" s="1"/>
  <c r="K204" i="38" s="1"/>
  <c r="K204" i="39" s="1"/>
  <c r="K11" i="26"/>
  <c r="K11" i="28" s="1"/>
  <c r="K11" i="29" s="1"/>
  <c r="K11" i="30" s="1"/>
  <c r="K11" i="31" s="1"/>
  <c r="K11" i="32" s="1"/>
  <c r="K11" i="33" s="1"/>
  <c r="K11" i="34" s="1"/>
  <c r="K11" i="35" s="1"/>
  <c r="K11" i="36" s="1"/>
  <c r="K11" i="37" s="1"/>
  <c r="K11" i="38" s="1"/>
  <c r="K11" i="39" s="1"/>
  <c r="K227" i="26"/>
  <c r="K227" i="28" s="1"/>
  <c r="K227" i="29" s="1"/>
  <c r="K227" i="30" s="1"/>
  <c r="K227" i="31" s="1"/>
  <c r="K227" i="32" s="1"/>
  <c r="K227" i="33" s="1"/>
  <c r="K227" i="34" s="1"/>
  <c r="K227" i="35" s="1"/>
  <c r="K227" i="36" s="1"/>
  <c r="K227" i="37" s="1"/>
  <c r="K227" i="38" s="1"/>
  <c r="K227" i="39" s="1"/>
  <c r="K347" i="26"/>
  <c r="K347" i="28" s="1"/>
  <c r="K347" i="29" s="1"/>
  <c r="K347" i="30" s="1"/>
  <c r="K347" i="31" s="1"/>
  <c r="K347" i="32" s="1"/>
  <c r="K347" i="33" s="1"/>
  <c r="K347" i="34" s="1"/>
  <c r="K347" i="35" s="1"/>
  <c r="K347" i="36" s="1"/>
  <c r="K347" i="37" s="1"/>
  <c r="K347" i="38" s="1"/>
  <c r="K347" i="39" s="1"/>
  <c r="K176" i="26"/>
  <c r="K176" i="28" s="1"/>
  <c r="K176" i="29" s="1"/>
  <c r="K176" i="30" s="1"/>
  <c r="K176" i="31" s="1"/>
  <c r="K176" i="32" s="1"/>
  <c r="K176" i="33" s="1"/>
  <c r="K176" i="34" s="1"/>
  <c r="K176" i="35" s="1"/>
  <c r="K176" i="36" s="1"/>
  <c r="K176" i="37" s="1"/>
  <c r="K176" i="38" s="1"/>
  <c r="K176" i="39" s="1"/>
  <c r="K181" i="26"/>
  <c r="K181" i="28" s="1"/>
  <c r="K181" i="29" s="1"/>
  <c r="K181" i="30" s="1"/>
  <c r="K181" i="31" s="1"/>
  <c r="K181" i="32" s="1"/>
  <c r="K181" i="33" s="1"/>
  <c r="K181" i="34" s="1"/>
  <c r="K181" i="35" s="1"/>
  <c r="K181" i="36" s="1"/>
  <c r="K181" i="37" s="1"/>
  <c r="K181" i="38" s="1"/>
  <c r="K181" i="39" s="1"/>
  <c r="K259" i="26"/>
  <c r="K259" i="28" s="1"/>
  <c r="K259" i="29" s="1"/>
  <c r="K259" i="30" s="1"/>
  <c r="K259" i="31" s="1"/>
  <c r="K259" i="32" s="1"/>
  <c r="K259" i="33" s="1"/>
  <c r="K259" i="34" s="1"/>
  <c r="K259" i="35" s="1"/>
  <c r="K259" i="36" s="1"/>
  <c r="K259" i="37" s="1"/>
  <c r="K259" i="38" s="1"/>
  <c r="K259" i="39" s="1"/>
  <c r="K129" i="26"/>
  <c r="K129" i="28" s="1"/>
  <c r="K129" i="29" s="1"/>
  <c r="K129" i="30" s="1"/>
  <c r="K129" i="31" s="1"/>
  <c r="K129" i="32" s="1"/>
  <c r="K129" i="33" s="1"/>
  <c r="K129" i="34" s="1"/>
  <c r="K129" i="35" s="1"/>
  <c r="K129" i="36" s="1"/>
  <c r="K129" i="37" s="1"/>
  <c r="K129" i="38" s="1"/>
  <c r="K129" i="39" s="1"/>
  <c r="K242" i="26"/>
  <c r="K242" i="28" s="1"/>
  <c r="K242" i="29" s="1"/>
  <c r="K242" i="30" s="1"/>
  <c r="K242" i="31" s="1"/>
  <c r="K242" i="32" s="1"/>
  <c r="K242" i="33" s="1"/>
  <c r="K242" i="34" s="1"/>
  <c r="K242" i="35" s="1"/>
  <c r="K242" i="36" s="1"/>
  <c r="K242" i="37" s="1"/>
  <c r="K242" i="38" s="1"/>
  <c r="K242" i="39" s="1"/>
  <c r="K57" i="26"/>
  <c r="K57" i="28" s="1"/>
  <c r="K57" i="29" s="1"/>
  <c r="K57" i="30" s="1"/>
  <c r="K57" i="31" s="1"/>
  <c r="K57" i="32" s="1"/>
  <c r="K57" i="33" s="1"/>
  <c r="K57" i="34" s="1"/>
  <c r="K57" i="35" s="1"/>
  <c r="K57" i="36" s="1"/>
  <c r="K57" i="37" s="1"/>
  <c r="K57" i="38" s="1"/>
  <c r="K57" i="39" s="1"/>
  <c r="K226" i="26"/>
  <c r="K226" i="28" s="1"/>
  <c r="K226" i="29" s="1"/>
  <c r="K226" i="30" s="1"/>
  <c r="K226" i="31" s="1"/>
  <c r="K226" i="32" s="1"/>
  <c r="K226" i="33" s="1"/>
  <c r="K226" i="34" s="1"/>
  <c r="K226" i="35" s="1"/>
  <c r="K226" i="36" s="1"/>
  <c r="K226" i="37" s="1"/>
  <c r="K226" i="38" s="1"/>
  <c r="K226" i="39" s="1"/>
  <c r="K197" i="26"/>
  <c r="K197" i="28" s="1"/>
  <c r="K197" i="29" s="1"/>
  <c r="K197" i="30" s="1"/>
  <c r="K197" i="31" s="1"/>
  <c r="K197" i="32" s="1"/>
  <c r="K197" i="33" s="1"/>
  <c r="K197" i="34" s="1"/>
  <c r="K197" i="35" s="1"/>
  <c r="K197" i="36" s="1"/>
  <c r="K197" i="37" s="1"/>
  <c r="K197" i="38" s="1"/>
  <c r="K197" i="39" s="1"/>
  <c r="K311" i="26"/>
  <c r="K311" i="28" s="1"/>
  <c r="K311" i="29" s="1"/>
  <c r="K311" i="30" s="1"/>
  <c r="K311" i="31" s="1"/>
  <c r="K311" i="32" s="1"/>
  <c r="K311" i="33" s="1"/>
  <c r="K311" i="34" s="1"/>
  <c r="K311" i="35" s="1"/>
  <c r="K311" i="36" s="1"/>
  <c r="K311" i="37" s="1"/>
  <c r="K311" i="38" s="1"/>
  <c r="K311" i="39" s="1"/>
  <c r="K169" i="26"/>
  <c r="K169" i="28" s="1"/>
  <c r="K169" i="29" s="1"/>
  <c r="K169" i="30" s="1"/>
  <c r="K169" i="31" s="1"/>
  <c r="K169" i="32" s="1"/>
  <c r="K169" i="33" s="1"/>
  <c r="K169" i="34" s="1"/>
  <c r="K169" i="35" s="1"/>
  <c r="K169" i="36" s="1"/>
  <c r="K169" i="37" s="1"/>
  <c r="K169" i="38" s="1"/>
  <c r="K169" i="39" s="1"/>
  <c r="K256" i="26"/>
  <c r="K256" i="28" s="1"/>
  <c r="K256" i="29" s="1"/>
  <c r="K256" i="30" s="1"/>
  <c r="K256" i="31" s="1"/>
  <c r="K256" i="32" s="1"/>
  <c r="K256" i="33" s="1"/>
  <c r="K256" i="34" s="1"/>
  <c r="K256" i="35" s="1"/>
  <c r="K256" i="36" s="1"/>
  <c r="K256" i="37" s="1"/>
  <c r="K256" i="38" s="1"/>
  <c r="K256" i="39" s="1"/>
  <c r="K219" i="26"/>
  <c r="K219" i="28" s="1"/>
  <c r="K219" i="29" s="1"/>
  <c r="K219" i="30" s="1"/>
  <c r="K219" i="31" s="1"/>
  <c r="K219" i="32" s="1"/>
  <c r="K219" i="33" s="1"/>
  <c r="K219" i="34" s="1"/>
  <c r="K219" i="35" s="1"/>
  <c r="K219" i="36" s="1"/>
  <c r="K219" i="37" s="1"/>
  <c r="K219" i="38" s="1"/>
  <c r="K219" i="39" s="1"/>
  <c r="K201" i="26"/>
  <c r="K201" i="28" s="1"/>
  <c r="K201" i="29" s="1"/>
  <c r="K201" i="30" s="1"/>
  <c r="K201" i="31" s="1"/>
  <c r="K201" i="32" s="1"/>
  <c r="K201" i="33" s="1"/>
  <c r="K201" i="34" s="1"/>
  <c r="K201" i="35" s="1"/>
  <c r="K201" i="36" s="1"/>
  <c r="K201" i="37" s="1"/>
  <c r="K201" i="38" s="1"/>
  <c r="K201" i="39" s="1"/>
  <c r="K116" i="26"/>
  <c r="K116" i="28" s="1"/>
  <c r="K116" i="29" s="1"/>
  <c r="K116" i="30" s="1"/>
  <c r="K116" i="31" s="1"/>
  <c r="K116" i="32" s="1"/>
  <c r="K116" i="33" s="1"/>
  <c r="K116" i="34" s="1"/>
  <c r="K116" i="35" s="1"/>
  <c r="K116" i="36" s="1"/>
  <c r="K116" i="37" s="1"/>
  <c r="K116" i="38" s="1"/>
  <c r="K116" i="39" s="1"/>
  <c r="K41" i="26"/>
  <c r="K41" i="28" s="1"/>
  <c r="K41" i="29" s="1"/>
  <c r="K41" i="30" s="1"/>
  <c r="K41" i="31" s="1"/>
  <c r="K41" i="32" s="1"/>
  <c r="K41" i="33" s="1"/>
  <c r="K41" i="34" s="1"/>
  <c r="K41" i="35" s="1"/>
  <c r="K41" i="36" s="1"/>
  <c r="K41" i="37" s="1"/>
  <c r="K41" i="38" s="1"/>
  <c r="K41" i="39" s="1"/>
  <c r="K42" i="26"/>
  <c r="K42" i="28" s="1"/>
  <c r="K42" i="29" s="1"/>
  <c r="K42" i="30" s="1"/>
  <c r="K42" i="31" s="1"/>
  <c r="K42" i="32" s="1"/>
  <c r="K42" i="33" s="1"/>
  <c r="K42" i="34" s="1"/>
  <c r="K42" i="35" s="1"/>
  <c r="K42" i="36" s="1"/>
  <c r="K42" i="37" s="1"/>
  <c r="K42" i="38" s="1"/>
  <c r="K42" i="39" s="1"/>
  <c r="K43" i="26"/>
  <c r="K43" i="28" s="1"/>
  <c r="K43" i="29" s="1"/>
  <c r="K43" i="30" s="1"/>
  <c r="K43" i="31" s="1"/>
  <c r="K43" i="32" s="1"/>
  <c r="K43" i="33" s="1"/>
  <c r="K43" i="34" s="1"/>
  <c r="K43" i="35" s="1"/>
  <c r="K43" i="36" s="1"/>
  <c r="K43" i="37" s="1"/>
  <c r="K43" i="38" s="1"/>
  <c r="K43" i="39" s="1"/>
  <c r="K38" i="26"/>
  <c r="K38" i="28" s="1"/>
  <c r="K38" i="29" s="1"/>
  <c r="K38" i="30" s="1"/>
  <c r="K38" i="31" s="1"/>
  <c r="K38" i="32" s="1"/>
  <c r="K38" i="33" s="1"/>
  <c r="K38" i="34" s="1"/>
  <c r="K38" i="35" s="1"/>
  <c r="K38" i="36" s="1"/>
  <c r="K38" i="37" s="1"/>
  <c r="K38" i="38" s="1"/>
  <c r="K38" i="39" s="1"/>
  <c r="K95" i="26"/>
  <c r="K95" i="28" s="1"/>
  <c r="K95" i="29" s="1"/>
  <c r="K95" i="30" s="1"/>
  <c r="K95" i="31" s="1"/>
  <c r="K95" i="32" s="1"/>
  <c r="K95" i="33" s="1"/>
  <c r="K95" i="34" s="1"/>
  <c r="K95" i="35" s="1"/>
  <c r="K95" i="36" s="1"/>
  <c r="K95" i="37" s="1"/>
  <c r="K95" i="38" s="1"/>
  <c r="K95" i="39" s="1"/>
  <c r="K7" i="26"/>
  <c r="K7" i="28" s="1"/>
  <c r="K7" i="29" s="1"/>
  <c r="K7" i="30" s="1"/>
  <c r="K7" i="31" s="1"/>
  <c r="K7" i="32" s="1"/>
  <c r="K7" i="33" s="1"/>
  <c r="K7" i="34" s="1"/>
  <c r="K7" i="35" s="1"/>
  <c r="K7" i="36" s="1"/>
  <c r="K7" i="37" s="1"/>
  <c r="K7" i="38" s="1"/>
  <c r="K7" i="39" s="1"/>
  <c r="K245" i="26"/>
  <c r="K245" i="28" s="1"/>
  <c r="K245" i="29" s="1"/>
  <c r="K245" i="30" s="1"/>
  <c r="K245" i="31" s="1"/>
  <c r="K245" i="32" s="1"/>
  <c r="K245" i="33" s="1"/>
  <c r="K245" i="34" s="1"/>
  <c r="K245" i="35" s="1"/>
  <c r="K245" i="36" s="1"/>
  <c r="K245" i="37" s="1"/>
  <c r="K245" i="38" s="1"/>
  <c r="K245" i="39" s="1"/>
  <c r="K28" i="26"/>
  <c r="K28" i="28" s="1"/>
  <c r="K28" i="29" s="1"/>
  <c r="K28" i="30" s="1"/>
  <c r="K28" i="31" s="1"/>
  <c r="K28" i="32" s="1"/>
  <c r="K28" i="33" s="1"/>
  <c r="K28" i="34" s="1"/>
  <c r="K28" i="35" s="1"/>
  <c r="K28" i="36" s="1"/>
  <c r="K28" i="37" s="1"/>
  <c r="K28" i="38" s="1"/>
  <c r="K28" i="39" s="1"/>
  <c r="K291" i="26"/>
  <c r="K291" i="28" s="1"/>
  <c r="K291" i="29" s="1"/>
  <c r="K291" i="30" s="1"/>
  <c r="K291" i="31" s="1"/>
  <c r="K291" i="32" s="1"/>
  <c r="K291" i="33" s="1"/>
  <c r="K291" i="34" s="1"/>
  <c r="K291" i="35" s="1"/>
  <c r="K291" i="36" s="1"/>
  <c r="K291" i="37" s="1"/>
  <c r="K291" i="38" s="1"/>
  <c r="K291" i="39" s="1"/>
  <c r="K272" i="26"/>
  <c r="K272" i="28" s="1"/>
  <c r="K272" i="29" s="1"/>
  <c r="K272" i="30" s="1"/>
  <c r="K272" i="31" s="1"/>
  <c r="K272" i="32" s="1"/>
  <c r="K272" i="33" s="1"/>
  <c r="K272" i="34" s="1"/>
  <c r="K272" i="35" s="1"/>
  <c r="K272" i="36" s="1"/>
  <c r="K272" i="37" s="1"/>
  <c r="K272" i="38" s="1"/>
  <c r="K272" i="39" s="1"/>
  <c r="K156" i="26"/>
  <c r="K156" i="28" s="1"/>
  <c r="K156" i="29" s="1"/>
  <c r="K156" i="30" s="1"/>
  <c r="K156" i="31" s="1"/>
  <c r="K156" i="32" s="1"/>
  <c r="K156" i="33" s="1"/>
  <c r="K156" i="34" s="1"/>
  <c r="K156" i="35" s="1"/>
  <c r="K156" i="36" s="1"/>
  <c r="K156" i="37" s="1"/>
  <c r="K156" i="38" s="1"/>
  <c r="K156" i="39" s="1"/>
  <c r="K286" i="26"/>
  <c r="K286" i="28" s="1"/>
  <c r="K286" i="29" s="1"/>
  <c r="K286" i="30" s="1"/>
  <c r="K286" i="31" s="1"/>
  <c r="K286" i="32" s="1"/>
  <c r="K286" i="33" s="1"/>
  <c r="K286" i="34" s="1"/>
  <c r="K286" i="35" s="1"/>
  <c r="K286" i="36" s="1"/>
  <c r="K286" i="37" s="1"/>
  <c r="K286" i="38" s="1"/>
  <c r="K286" i="39" s="1"/>
  <c r="K252" i="26"/>
  <c r="K252" i="28" s="1"/>
  <c r="K252" i="29" s="1"/>
  <c r="K252" i="30" s="1"/>
  <c r="K252" i="31" s="1"/>
  <c r="K252" i="32" s="1"/>
  <c r="K252" i="33" s="1"/>
  <c r="K252" i="34" s="1"/>
  <c r="K252" i="35" s="1"/>
  <c r="K252" i="36" s="1"/>
  <c r="K252" i="37" s="1"/>
  <c r="K252" i="38" s="1"/>
  <c r="K252" i="39" s="1"/>
  <c r="K112" i="26"/>
  <c r="K112" i="28" s="1"/>
  <c r="K112" i="29" s="1"/>
  <c r="K112" i="30" s="1"/>
  <c r="K112" i="31" s="1"/>
  <c r="K112" i="32" s="1"/>
  <c r="K112" i="33" s="1"/>
  <c r="K112" i="34" s="1"/>
  <c r="K112" i="35" s="1"/>
  <c r="K112" i="36" s="1"/>
  <c r="K112" i="37" s="1"/>
  <c r="K112" i="38" s="1"/>
  <c r="K112" i="39" s="1"/>
  <c r="K46" i="26"/>
  <c r="K46" i="28" s="1"/>
  <c r="K46" i="29" s="1"/>
  <c r="K46" i="30" s="1"/>
  <c r="K46" i="31" s="1"/>
  <c r="K46" i="32" s="1"/>
  <c r="K46" i="33" s="1"/>
  <c r="K46" i="34" s="1"/>
  <c r="K46" i="35" s="1"/>
  <c r="K46" i="36" s="1"/>
  <c r="K46" i="37" s="1"/>
  <c r="K46" i="38" s="1"/>
  <c r="K46" i="39" s="1"/>
  <c r="K106" i="26"/>
  <c r="K106" i="28" s="1"/>
  <c r="K106" i="29" s="1"/>
  <c r="K106" i="30" s="1"/>
  <c r="K106" i="31" s="1"/>
  <c r="K106" i="32" s="1"/>
  <c r="K106" i="33" s="1"/>
  <c r="K106" i="34" s="1"/>
  <c r="K106" i="35" s="1"/>
  <c r="K106" i="36" s="1"/>
  <c r="K106" i="37" s="1"/>
  <c r="K106" i="38" s="1"/>
  <c r="K106" i="39" s="1"/>
  <c r="K190" i="26"/>
  <c r="K190" i="28" s="1"/>
  <c r="K190" i="29" s="1"/>
  <c r="K190" i="30" s="1"/>
  <c r="K190" i="31" s="1"/>
  <c r="K190" i="32" s="1"/>
  <c r="K190" i="33" s="1"/>
  <c r="K190" i="34" s="1"/>
  <c r="K190" i="35" s="1"/>
  <c r="K190" i="36" s="1"/>
  <c r="K190" i="37" s="1"/>
  <c r="K190" i="38" s="1"/>
  <c r="K190" i="39" s="1"/>
  <c r="K51" i="26"/>
  <c r="K51" i="28" s="1"/>
  <c r="K51" i="29" s="1"/>
  <c r="K51" i="30" s="1"/>
  <c r="K51" i="31" s="1"/>
  <c r="K51" i="32" s="1"/>
  <c r="K51" i="33" s="1"/>
  <c r="K51" i="34" s="1"/>
  <c r="K51" i="35" s="1"/>
  <c r="K51" i="36" s="1"/>
  <c r="K51" i="37" s="1"/>
  <c r="K51" i="38" s="1"/>
  <c r="K51" i="39" s="1"/>
  <c r="K179" i="26"/>
  <c r="K179" i="28" s="1"/>
  <c r="K179" i="29" s="1"/>
  <c r="K179" i="30" s="1"/>
  <c r="K179" i="31" s="1"/>
  <c r="K179" i="32" s="1"/>
  <c r="K179" i="33" s="1"/>
  <c r="K179" i="34" s="1"/>
  <c r="K179" i="35" s="1"/>
  <c r="K179" i="36" s="1"/>
  <c r="K179" i="37" s="1"/>
  <c r="K179" i="38" s="1"/>
  <c r="K179" i="39" s="1"/>
  <c r="K130" i="26"/>
  <c r="K130" i="28" s="1"/>
  <c r="K130" i="29" s="1"/>
  <c r="K130" i="30" s="1"/>
  <c r="K130" i="31" s="1"/>
  <c r="K130" i="32" s="1"/>
  <c r="K130" i="33" s="1"/>
  <c r="K130" i="34" s="1"/>
  <c r="K130" i="35" s="1"/>
  <c r="K130" i="36" s="1"/>
  <c r="K130" i="37" s="1"/>
  <c r="K130" i="38" s="1"/>
  <c r="K130" i="39" s="1"/>
  <c r="K82" i="26"/>
  <c r="K82" i="28" s="1"/>
  <c r="K82" i="29" s="1"/>
  <c r="K82" i="30" s="1"/>
  <c r="K82" i="31" s="1"/>
  <c r="K82" i="32" s="1"/>
  <c r="K82" i="33" s="1"/>
  <c r="K82" i="34" s="1"/>
  <c r="K82" i="35" s="1"/>
  <c r="K82" i="36" s="1"/>
  <c r="K82" i="37" s="1"/>
  <c r="K82" i="38" s="1"/>
  <c r="K82" i="39" s="1"/>
  <c r="K186" i="26"/>
  <c r="K186" i="28" s="1"/>
  <c r="K186" i="29" s="1"/>
  <c r="K186" i="30" s="1"/>
  <c r="K186" i="31" s="1"/>
  <c r="K186" i="32" s="1"/>
  <c r="K186" i="33" s="1"/>
  <c r="K186" i="34" s="1"/>
  <c r="K186" i="35" s="1"/>
  <c r="K186" i="36" s="1"/>
  <c r="K186" i="37" s="1"/>
  <c r="K186" i="38" s="1"/>
  <c r="K186" i="39" s="1"/>
  <c r="K113" i="26"/>
  <c r="K113" i="28" s="1"/>
  <c r="K113" i="29" s="1"/>
  <c r="K113" i="30" s="1"/>
  <c r="K113" i="31" s="1"/>
  <c r="K113" i="32" s="1"/>
  <c r="K113" i="33" s="1"/>
  <c r="K113" i="34" s="1"/>
  <c r="K113" i="35" s="1"/>
  <c r="K113" i="36" s="1"/>
  <c r="K113" i="37" s="1"/>
  <c r="K113" i="38" s="1"/>
  <c r="K113" i="39" s="1"/>
  <c r="K234" i="26"/>
  <c r="K234" i="28" s="1"/>
  <c r="K234" i="29" s="1"/>
  <c r="K234" i="30" s="1"/>
  <c r="K234" i="31" s="1"/>
  <c r="K234" i="32" s="1"/>
  <c r="K234" i="33" s="1"/>
  <c r="K234" i="34" s="1"/>
  <c r="K234" i="35" s="1"/>
  <c r="K234" i="36" s="1"/>
  <c r="K234" i="37" s="1"/>
  <c r="K234" i="38" s="1"/>
  <c r="K234" i="39" s="1"/>
  <c r="K338" i="26"/>
  <c r="K338" i="28" s="1"/>
  <c r="K338" i="29" s="1"/>
  <c r="K338" i="30" s="1"/>
  <c r="K338" i="31" s="1"/>
  <c r="K338" i="32" s="1"/>
  <c r="K338" i="33" s="1"/>
  <c r="K338" i="34" s="1"/>
  <c r="K338" i="35" s="1"/>
  <c r="K338" i="36" s="1"/>
  <c r="K338" i="37" s="1"/>
  <c r="K338" i="38" s="1"/>
  <c r="K338" i="39" s="1"/>
  <c r="K183" i="26"/>
  <c r="K183" i="28" s="1"/>
  <c r="K183" i="29" s="1"/>
  <c r="K183" i="30" s="1"/>
  <c r="K183" i="31" s="1"/>
  <c r="K183" i="32" s="1"/>
  <c r="K183" i="33" s="1"/>
  <c r="K183" i="34" s="1"/>
  <c r="K183" i="35" s="1"/>
  <c r="K183" i="36" s="1"/>
  <c r="K183" i="37" s="1"/>
  <c r="K183" i="38" s="1"/>
  <c r="K183" i="39" s="1"/>
  <c r="K157" i="26"/>
  <c r="K157" i="28" s="1"/>
  <c r="K157" i="29" s="1"/>
  <c r="K157" i="30" s="1"/>
  <c r="K157" i="31" s="1"/>
  <c r="K157" i="32" s="1"/>
  <c r="K157" i="33" s="1"/>
  <c r="K157" i="34" s="1"/>
  <c r="K157" i="35" s="1"/>
  <c r="K157" i="36" s="1"/>
  <c r="K157" i="37" s="1"/>
  <c r="K157" i="38" s="1"/>
  <c r="K157" i="39" s="1"/>
  <c r="K253" i="26"/>
  <c r="K253" i="28" s="1"/>
  <c r="K253" i="29" s="1"/>
  <c r="K253" i="30" s="1"/>
  <c r="K253" i="31" s="1"/>
  <c r="K253" i="32" s="1"/>
  <c r="K253" i="33" s="1"/>
  <c r="K253" i="34" s="1"/>
  <c r="K253" i="35" s="1"/>
  <c r="K253" i="36" s="1"/>
  <c r="K253" i="37" s="1"/>
  <c r="K253" i="38" s="1"/>
  <c r="K253" i="39" s="1"/>
  <c r="K50" i="26"/>
  <c r="K50" i="28" s="1"/>
  <c r="K50" i="29" s="1"/>
  <c r="K50" i="30" s="1"/>
  <c r="K50" i="31" s="1"/>
  <c r="K50" i="32" s="1"/>
  <c r="K50" i="33" s="1"/>
  <c r="K50" i="34" s="1"/>
  <c r="K50" i="35" s="1"/>
  <c r="K50" i="36" s="1"/>
  <c r="K50" i="37" s="1"/>
  <c r="K50" i="38" s="1"/>
  <c r="K50" i="39" s="1"/>
  <c r="K287" i="26"/>
  <c r="K287" i="28" s="1"/>
  <c r="K287" i="29" s="1"/>
  <c r="K287" i="30" s="1"/>
  <c r="K287" i="31" s="1"/>
  <c r="K287" i="32" s="1"/>
  <c r="K287" i="33" s="1"/>
  <c r="K287" i="34" s="1"/>
  <c r="K287" i="35" s="1"/>
  <c r="K287" i="36" s="1"/>
  <c r="K287" i="37" s="1"/>
  <c r="K287" i="38" s="1"/>
  <c r="K287" i="39" s="1"/>
  <c r="K282" i="26"/>
  <c r="K282" i="28" s="1"/>
  <c r="K282" i="29" s="1"/>
  <c r="K282" i="30" s="1"/>
  <c r="K282" i="31" s="1"/>
  <c r="K282" i="32" s="1"/>
  <c r="K282" i="33" s="1"/>
  <c r="K282" i="34" s="1"/>
  <c r="K282" i="35" s="1"/>
  <c r="K282" i="36" s="1"/>
  <c r="K282" i="37" s="1"/>
  <c r="K282" i="38" s="1"/>
  <c r="K282" i="39" s="1"/>
  <c r="K254" i="26"/>
  <c r="K254" i="28" s="1"/>
  <c r="K254" i="29" s="1"/>
  <c r="K254" i="30" s="1"/>
  <c r="K254" i="31" s="1"/>
  <c r="K254" i="32" s="1"/>
  <c r="K254" i="33" s="1"/>
  <c r="K254" i="34" s="1"/>
  <c r="K254" i="35" s="1"/>
  <c r="K254" i="36" s="1"/>
  <c r="K254" i="37" s="1"/>
  <c r="K254" i="38" s="1"/>
  <c r="K254" i="39" s="1"/>
  <c r="K308" i="26"/>
  <c r="K308" i="28" s="1"/>
  <c r="K308" i="29" s="1"/>
  <c r="K308" i="30" s="1"/>
  <c r="K308" i="31" s="1"/>
  <c r="K308" i="32" s="1"/>
  <c r="K308" i="33" s="1"/>
  <c r="K308" i="34" s="1"/>
  <c r="K308" i="35" s="1"/>
  <c r="K308" i="36" s="1"/>
  <c r="K308" i="37" s="1"/>
  <c r="K308" i="38" s="1"/>
  <c r="K308" i="39" s="1"/>
  <c r="K79" i="26"/>
  <c r="K79" i="28" s="1"/>
  <c r="K79" i="29" s="1"/>
  <c r="K79" i="30" s="1"/>
  <c r="K79" i="31" s="1"/>
  <c r="K79" i="32" s="1"/>
  <c r="K79" i="33" s="1"/>
  <c r="K79" i="34" s="1"/>
  <c r="K79" i="35" s="1"/>
  <c r="K79" i="36" s="1"/>
  <c r="K79" i="37" s="1"/>
  <c r="K79" i="38" s="1"/>
  <c r="K79" i="39" s="1"/>
  <c r="K70" i="26"/>
  <c r="K70" i="28" s="1"/>
  <c r="K70" i="29" s="1"/>
  <c r="K70" i="30" s="1"/>
  <c r="K70" i="31" s="1"/>
  <c r="K70" i="32" s="1"/>
  <c r="K70" i="33" s="1"/>
  <c r="K70" i="34" s="1"/>
  <c r="K70" i="35" s="1"/>
  <c r="K70" i="36" s="1"/>
  <c r="K70" i="37" s="1"/>
  <c r="K70" i="38" s="1"/>
  <c r="K70" i="39" s="1"/>
  <c r="K185" i="26"/>
  <c r="K185" i="28" s="1"/>
  <c r="K185" i="29" s="1"/>
  <c r="K185" i="30" s="1"/>
  <c r="K185" i="31" s="1"/>
  <c r="K185" i="32" s="1"/>
  <c r="K185" i="33" s="1"/>
  <c r="K185" i="34" s="1"/>
  <c r="K185" i="35" s="1"/>
  <c r="K185" i="36" s="1"/>
  <c r="K185" i="37" s="1"/>
  <c r="K185" i="38" s="1"/>
  <c r="K185" i="39" s="1"/>
  <c r="K208" i="26"/>
  <c r="K208" i="28" s="1"/>
  <c r="K208" i="29" s="1"/>
  <c r="K208" i="30" s="1"/>
  <c r="K208" i="31" s="1"/>
  <c r="K208" i="32" s="1"/>
  <c r="K208" i="33" s="1"/>
  <c r="K208" i="34" s="1"/>
  <c r="K208" i="35" s="1"/>
  <c r="K208" i="36" s="1"/>
  <c r="K208" i="37" s="1"/>
  <c r="K208" i="38" s="1"/>
  <c r="K208" i="39" s="1"/>
  <c r="K170" i="26"/>
  <c r="K170" i="28" s="1"/>
  <c r="K170" i="29" s="1"/>
  <c r="K170" i="30" s="1"/>
  <c r="K170" i="31" s="1"/>
  <c r="K170" i="32" s="1"/>
  <c r="K170" i="33" s="1"/>
  <c r="K170" i="34" s="1"/>
  <c r="K170" i="35" s="1"/>
  <c r="K170" i="36" s="1"/>
  <c r="K170" i="37" s="1"/>
  <c r="K170" i="38" s="1"/>
  <c r="K170" i="39" s="1"/>
  <c r="K149" i="26"/>
  <c r="K149" i="28" s="1"/>
  <c r="K149" i="29" s="1"/>
  <c r="K149" i="30" s="1"/>
  <c r="K149" i="31" s="1"/>
  <c r="K149" i="32" s="1"/>
  <c r="K149" i="33" s="1"/>
  <c r="K149" i="34" s="1"/>
  <c r="K149" i="35" s="1"/>
  <c r="K149" i="36" s="1"/>
  <c r="K149" i="37" s="1"/>
  <c r="K149" i="38" s="1"/>
  <c r="K149" i="39" s="1"/>
  <c r="K273" i="25"/>
  <c r="K320" i="26" s="1"/>
  <c r="K320" i="28" s="1"/>
  <c r="K320" i="29" s="1"/>
  <c r="K320" i="30" s="1"/>
  <c r="K320" i="31" s="1"/>
  <c r="K320" i="32" s="1"/>
  <c r="K320" i="33" s="1"/>
  <c r="K320" i="34" s="1"/>
  <c r="K320" i="35" s="1"/>
  <c r="K320" i="36" s="1"/>
  <c r="K320" i="37" s="1"/>
  <c r="K320" i="38" s="1"/>
  <c r="K320" i="39" s="1"/>
  <c r="K302" i="24"/>
  <c r="K302" i="25" s="1"/>
  <c r="K302" i="26" s="1"/>
  <c r="K302" i="28" s="1"/>
  <c r="K302" i="29" s="1"/>
  <c r="K302" i="30" s="1"/>
  <c r="K302" i="31" s="1"/>
  <c r="K302" i="32" s="1"/>
  <c r="K302" i="33" s="1"/>
  <c r="K302" i="34" s="1"/>
  <c r="K302" i="35" s="1"/>
  <c r="K302" i="36" s="1"/>
  <c r="K302" i="37" s="1"/>
  <c r="K302" i="38" s="1"/>
  <c r="K302" i="39" s="1"/>
  <c r="K32" i="24"/>
  <c r="K228" i="24"/>
  <c r="K228" i="25" s="1"/>
  <c r="K228" i="26" s="1"/>
  <c r="K228" i="28" s="1"/>
  <c r="K228" i="29" s="1"/>
  <c r="K228" i="30" s="1"/>
  <c r="K228" i="31" s="1"/>
  <c r="K228" i="32" s="1"/>
  <c r="K228" i="33" s="1"/>
  <c r="K228" i="34" s="1"/>
  <c r="K228" i="35" s="1"/>
  <c r="K228" i="36" s="1"/>
  <c r="K228" i="37" s="1"/>
  <c r="K228" i="38" s="1"/>
  <c r="K228" i="39" s="1"/>
  <c r="K143" i="24"/>
  <c r="K341" i="24"/>
  <c r="K341" i="25" s="1"/>
  <c r="K341" i="26" s="1"/>
  <c r="K341" i="28" s="1"/>
  <c r="K341" i="29" s="1"/>
  <c r="K341" i="30" s="1"/>
  <c r="K341" i="31" s="1"/>
  <c r="K341" i="32" s="1"/>
  <c r="K341" i="33" s="1"/>
  <c r="K341" i="34" s="1"/>
  <c r="K341" i="35" s="1"/>
  <c r="K341" i="36" s="1"/>
  <c r="K341" i="37" s="1"/>
  <c r="K341" i="38" s="1"/>
  <c r="K341" i="39" s="1"/>
  <c r="K214" i="24"/>
  <c r="K158" i="24"/>
  <c r="K158" i="25" s="1"/>
  <c r="K158" i="26" s="1"/>
  <c r="K158" i="28" s="1"/>
  <c r="K158" i="29" s="1"/>
  <c r="K158" i="30" s="1"/>
  <c r="K158" i="31" s="1"/>
  <c r="K158" i="32" s="1"/>
  <c r="K158" i="33" s="1"/>
  <c r="K158" i="34" s="1"/>
  <c r="K158" i="35" s="1"/>
  <c r="K158" i="36" s="1"/>
  <c r="K158" i="37" s="1"/>
  <c r="K158" i="38" s="1"/>
  <c r="K158" i="39" s="1"/>
  <c r="K110" i="24"/>
  <c r="K278" i="24"/>
  <c r="K278" i="25" s="1"/>
  <c r="K278" i="26" s="1"/>
  <c r="K278" i="28" s="1"/>
  <c r="K278" i="29" s="1"/>
  <c r="K278" i="30" s="1"/>
  <c r="K278" i="31" s="1"/>
  <c r="K278" i="32" s="1"/>
  <c r="K278" i="33" s="1"/>
  <c r="K278" i="34" s="1"/>
  <c r="K278" i="35" s="1"/>
  <c r="K278" i="36" s="1"/>
  <c r="K278" i="37" s="1"/>
  <c r="K278" i="38" s="1"/>
  <c r="K278" i="39" s="1"/>
  <c r="K330" i="26" l="1"/>
  <c r="K330" i="28" s="1"/>
  <c r="K330" i="29" s="1"/>
  <c r="K330" i="30" s="1"/>
  <c r="K330" i="31" s="1"/>
  <c r="K330" i="32" s="1"/>
  <c r="K330" i="33" s="1"/>
  <c r="K330" i="34" s="1"/>
  <c r="K330" i="35" s="1"/>
  <c r="K330" i="36" s="1"/>
  <c r="K330" i="37" s="1"/>
  <c r="K330" i="38" s="1"/>
  <c r="K330" i="39" s="1"/>
  <c r="K214" i="25"/>
  <c r="K214" i="26" s="1"/>
  <c r="K214" i="28" s="1"/>
  <c r="K214" i="29" s="1"/>
  <c r="K214" i="30" s="1"/>
  <c r="K214" i="31" s="1"/>
  <c r="K214" i="32" s="1"/>
  <c r="K214" i="33" s="1"/>
  <c r="K214" i="34" s="1"/>
  <c r="K214" i="35" s="1"/>
  <c r="K214" i="36" s="1"/>
  <c r="K214" i="37" s="1"/>
  <c r="K214" i="38" s="1"/>
  <c r="K214" i="39" s="1"/>
  <c r="K277" i="25"/>
  <c r="K14" i="26" s="1"/>
  <c r="K14" i="28" s="1"/>
  <c r="K14" i="29" s="1"/>
  <c r="K14" i="30" s="1"/>
  <c r="K14" i="31" s="1"/>
  <c r="K14" i="32" s="1"/>
  <c r="K14" i="33" s="1"/>
  <c r="K14" i="34" s="1"/>
  <c r="K14" i="35" s="1"/>
  <c r="K14" i="36" s="1"/>
  <c r="K14" i="37" s="1"/>
  <c r="K14" i="38" s="1"/>
  <c r="K14" i="39" s="1"/>
  <c r="K32" i="25"/>
  <c r="K32" i="26" s="1"/>
  <c r="K32" i="28" s="1"/>
  <c r="K32" i="29" s="1"/>
  <c r="K32" i="30" s="1"/>
  <c r="K32" i="31" s="1"/>
  <c r="K32" i="32" s="1"/>
  <c r="K32" i="33" s="1"/>
  <c r="K32" i="34" s="1"/>
  <c r="K32" i="35" s="1"/>
  <c r="K32" i="36" s="1"/>
  <c r="K32" i="37" s="1"/>
  <c r="K32" i="38" s="1"/>
  <c r="K32" i="39" s="1"/>
  <c r="K133" i="25"/>
  <c r="K110" i="25"/>
  <c r="K110" i="26" s="1"/>
  <c r="K110" i="28" s="1"/>
  <c r="K110" i="29" s="1"/>
  <c r="K110" i="30" s="1"/>
  <c r="K110" i="31" s="1"/>
  <c r="K110" i="32" s="1"/>
  <c r="K110" i="33" s="1"/>
  <c r="K110" i="34" s="1"/>
  <c r="K110" i="35" s="1"/>
  <c r="K110" i="36" s="1"/>
  <c r="K110" i="37" s="1"/>
  <c r="K110" i="38" s="1"/>
  <c r="K110" i="39" s="1"/>
  <c r="K151" i="25"/>
  <c r="K59" i="26" s="1"/>
  <c r="K59" i="28" s="1"/>
  <c r="K59" i="29" s="1"/>
  <c r="K59" i="30" s="1"/>
  <c r="K59" i="31" s="1"/>
  <c r="K59" i="32" s="1"/>
  <c r="K59" i="33" s="1"/>
  <c r="K59" i="34" s="1"/>
  <c r="K59" i="35" s="1"/>
  <c r="K59" i="36" s="1"/>
  <c r="K59" i="37" s="1"/>
  <c r="K59" i="38" s="1"/>
  <c r="K59" i="39" s="1"/>
  <c r="K143" i="25"/>
  <c r="K143" i="26" s="1"/>
  <c r="K143" i="28" s="1"/>
  <c r="K143" i="29" s="1"/>
  <c r="K143" i="30" s="1"/>
  <c r="K143" i="31" s="1"/>
  <c r="K143" i="32" s="1"/>
  <c r="K143" i="33" s="1"/>
  <c r="K143" i="34" s="1"/>
  <c r="K143" i="35" s="1"/>
  <c r="K143" i="36" s="1"/>
  <c r="K143" i="37" s="1"/>
  <c r="K143" i="38" s="1"/>
  <c r="K143" i="39" s="1"/>
  <c r="K99" i="25"/>
  <c r="K207" i="25"/>
  <c r="K207" i="26" s="1"/>
  <c r="K207" i="28" s="1"/>
  <c r="K207" i="29" s="1"/>
  <c r="K207" i="30" s="1"/>
  <c r="K207" i="31" s="1"/>
  <c r="K207" i="32" s="1"/>
  <c r="K207" i="33" s="1"/>
  <c r="K207" i="34" s="1"/>
  <c r="K207" i="35" s="1"/>
  <c r="K207" i="36" s="1"/>
  <c r="K207" i="37" s="1"/>
  <c r="K207" i="38" s="1"/>
  <c r="K207" i="39" s="1"/>
  <c r="K151" i="26" l="1"/>
  <c r="K151" i="28" s="1"/>
  <c r="K151" i="29" s="1"/>
  <c r="K151" i="30" s="1"/>
  <c r="K151" i="31" s="1"/>
  <c r="K151" i="32" s="1"/>
  <c r="K151" i="33" s="1"/>
  <c r="K151" i="34" s="1"/>
  <c r="K151" i="35" s="1"/>
  <c r="K151" i="36" s="1"/>
  <c r="K151" i="37" s="1"/>
  <c r="K151" i="38" s="1"/>
  <c r="K151" i="39" s="1"/>
  <c r="K55" i="26"/>
  <c r="K55" i="28" s="1"/>
  <c r="K55" i="29" s="1"/>
  <c r="K55" i="30" s="1"/>
  <c r="K55" i="31" s="1"/>
  <c r="K55" i="32" s="1"/>
  <c r="K55" i="33" s="1"/>
  <c r="K55" i="34" s="1"/>
  <c r="K55" i="35" s="1"/>
  <c r="K55" i="36" s="1"/>
  <c r="K55" i="37" s="1"/>
  <c r="K55" i="38" s="1"/>
  <c r="K55" i="39" s="1"/>
  <c r="K277" i="26"/>
  <c r="K277" i="28" s="1"/>
  <c r="K277" i="29" s="1"/>
  <c r="K277" i="30" s="1"/>
  <c r="K277" i="31" s="1"/>
  <c r="K277" i="32" s="1"/>
  <c r="K277" i="33" s="1"/>
  <c r="K277" i="34" s="1"/>
  <c r="K277" i="35" s="1"/>
  <c r="K277" i="36" s="1"/>
  <c r="K277" i="37" s="1"/>
  <c r="K277" i="38" s="1"/>
  <c r="K277" i="39" s="1"/>
  <c r="K99" i="26"/>
  <c r="K99" i="28" s="1"/>
  <c r="K99" i="29" s="1"/>
  <c r="K99" i="30" s="1"/>
  <c r="K99" i="31" s="1"/>
  <c r="K99" i="32" s="1"/>
  <c r="K99" i="33" s="1"/>
  <c r="K99" i="34" s="1"/>
  <c r="K99" i="35" s="1"/>
  <c r="K99" i="36" s="1"/>
  <c r="K99" i="37" s="1"/>
  <c r="K99" i="38" s="1"/>
  <c r="K99" i="39" s="1"/>
  <c r="K229" i="26"/>
  <c r="K229" i="28" s="1"/>
  <c r="K229" i="29" s="1"/>
  <c r="K229" i="30" s="1"/>
  <c r="K229" i="31" s="1"/>
  <c r="K229" i="32" s="1"/>
  <c r="K229" i="33" s="1"/>
  <c r="K229" i="34" s="1"/>
  <c r="K229" i="35" s="1"/>
  <c r="K229" i="36" s="1"/>
  <c r="K229" i="37" s="1"/>
  <c r="K229" i="38" s="1"/>
  <c r="K229" i="39" s="1"/>
  <c r="K133" i="26"/>
  <c r="K133" i="28" s="1"/>
  <c r="K133" i="29" s="1"/>
  <c r="K133" i="30" s="1"/>
  <c r="K133" i="31" s="1"/>
  <c r="K133" i="32" s="1"/>
  <c r="K133" i="33" s="1"/>
  <c r="K133" i="34" s="1"/>
  <c r="K133" i="35" s="1"/>
  <c r="K133" i="36" s="1"/>
  <c r="K133" i="37" s="1"/>
  <c r="K133" i="38" s="1"/>
  <c r="K133" i="39" s="1"/>
  <c r="K243" i="26"/>
  <c r="K243" i="28" s="1"/>
  <c r="K243" i="29" s="1"/>
  <c r="K243" i="30" s="1"/>
  <c r="K243" i="31" s="1"/>
  <c r="K243" i="32" s="1"/>
  <c r="K243" i="33" s="1"/>
  <c r="K243" i="34" s="1"/>
  <c r="K243" i="35" s="1"/>
  <c r="K243" i="36" s="1"/>
  <c r="K243" i="37" s="1"/>
  <c r="K243" i="38" s="1"/>
  <c r="K243" i="39" s="1"/>
  <c r="K273" i="26"/>
  <c r="K273" i="28" s="1"/>
  <c r="K273" i="29" s="1"/>
  <c r="K273" i="30" s="1"/>
  <c r="K273" i="31" s="1"/>
  <c r="K273" i="32" s="1"/>
  <c r="K273" i="33" s="1"/>
  <c r="K273" i="34" s="1"/>
  <c r="K273" i="35" s="1"/>
  <c r="K273" i="36" s="1"/>
  <c r="K273" i="37" s="1"/>
  <c r="K273" i="38" s="1"/>
  <c r="K273" i="39" s="1"/>
  <c r="E280" i="14" l="1"/>
  <c r="D280" i="27" s="1"/>
  <c r="E280" i="27" s="1"/>
  <c r="E161" i="14"/>
  <c r="D161" i="27" s="1"/>
  <c r="E161" i="27" s="1"/>
  <c r="E125" i="14"/>
  <c r="D125" i="27" s="1"/>
  <c r="E125" i="27" s="1"/>
  <c r="E147" i="14"/>
  <c r="D147" i="27" s="1"/>
  <c r="E147" i="27" s="1"/>
  <c r="E295" i="14"/>
  <c r="D295" i="27" s="1"/>
  <c r="E295" i="27" s="1"/>
  <c r="E251" i="14"/>
  <c r="D251" i="27" s="1"/>
  <c r="E251" i="27" s="1"/>
  <c r="E256" i="14"/>
  <c r="D256" i="27" s="1"/>
  <c r="E256" i="27" s="1"/>
  <c r="E258" i="14"/>
  <c r="D258" i="27" s="1"/>
  <c r="E258" i="27" s="1"/>
  <c r="E90" i="14"/>
  <c r="D90" i="27" s="1"/>
  <c r="E90" i="27" s="1"/>
  <c r="E98" i="14"/>
  <c r="D98" i="27" s="1"/>
  <c r="E98" i="27" s="1"/>
  <c r="E109" i="14"/>
  <c r="D109" i="27" s="1"/>
  <c r="E109" i="27" s="1"/>
  <c r="E131" i="14"/>
  <c r="D131" i="27" s="1"/>
  <c r="E131" i="27" s="1"/>
  <c r="E304" i="14"/>
  <c r="D304" i="27" s="1"/>
  <c r="E304" i="27" s="1"/>
  <c r="E331" i="14"/>
  <c r="D331" i="27" s="1"/>
  <c r="E331" i="27" s="1"/>
  <c r="E322" i="14"/>
  <c r="D322" i="27" s="1"/>
  <c r="E322" i="27" s="1"/>
  <c r="E279" i="14"/>
  <c r="D279" i="27" s="1"/>
  <c r="E279" i="27" s="1"/>
  <c r="E226" i="14"/>
  <c r="D226" i="27" s="1"/>
  <c r="E226" i="27" s="1"/>
  <c r="E189" i="14"/>
  <c r="D189" i="27" s="1"/>
  <c r="E189" i="27" s="1"/>
  <c r="E187" i="14"/>
  <c r="D187" i="27" s="1"/>
  <c r="E187" i="27" s="1"/>
  <c r="E145" i="14"/>
  <c r="D145" i="27" s="1"/>
  <c r="E145" i="27" s="1"/>
  <c r="E344" i="14"/>
  <c r="D344" i="27" s="1"/>
  <c r="E344" i="27" s="1"/>
  <c r="E99" i="14"/>
  <c r="D99" i="27" s="1"/>
  <c r="E99" i="27" s="1"/>
  <c r="E298" i="14"/>
  <c r="D298" i="27" s="1"/>
  <c r="E298" i="27" s="1"/>
  <c r="E127" i="14"/>
  <c r="D127" i="27" s="1"/>
  <c r="E127" i="27" s="1"/>
  <c r="E110" i="14"/>
  <c r="D110" i="27" s="1"/>
  <c r="E110" i="27" s="1"/>
  <c r="E302" i="14"/>
  <c r="D302" i="27" s="1"/>
  <c r="E302" i="27" s="1"/>
  <c r="E58" i="14"/>
  <c r="D58" i="27" s="1"/>
  <c r="E58" i="27" s="1"/>
  <c r="E171" i="14"/>
  <c r="D171" i="27" s="1"/>
  <c r="E171" i="27" s="1"/>
  <c r="E116" i="14"/>
  <c r="D116" i="27" s="1"/>
  <c r="E116" i="27" s="1"/>
  <c r="E146" i="14"/>
  <c r="D146" i="27" s="1"/>
  <c r="E146" i="27" s="1"/>
  <c r="E169" i="14"/>
  <c r="D169" i="27" s="1"/>
  <c r="E169" i="27" s="1"/>
  <c r="E94" i="14"/>
  <c r="D94" i="27" s="1"/>
  <c r="E94" i="27" s="1"/>
  <c r="E211" i="14"/>
  <c r="D211" i="27" s="1"/>
  <c r="E211" i="27" s="1"/>
  <c r="E175" i="14"/>
  <c r="D175" i="27" s="1"/>
  <c r="E175" i="27" s="1"/>
  <c r="E284" i="14"/>
  <c r="D284" i="27" s="1"/>
  <c r="E284" i="27" s="1"/>
  <c r="E320" i="14"/>
  <c r="D320" i="27" s="1"/>
  <c r="E320" i="27" s="1"/>
  <c r="E79" i="14"/>
  <c r="D79" i="27" s="1"/>
  <c r="E79" i="27" s="1"/>
  <c r="E121" i="14"/>
  <c r="D121" i="27" s="1"/>
  <c r="E121" i="27" s="1"/>
  <c r="E297" i="14"/>
  <c r="D297" i="27" s="1"/>
  <c r="E297" i="27" s="1"/>
  <c r="E242" i="14"/>
  <c r="D242" i="27" s="1"/>
  <c r="E242" i="27" s="1"/>
  <c r="E221" i="14"/>
  <c r="D221" i="27" s="1"/>
  <c r="E221" i="27" s="1"/>
  <c r="E219" i="14"/>
  <c r="D219" i="27" s="1"/>
  <c r="E219" i="27" s="1"/>
  <c r="E9" i="14"/>
  <c r="D9" i="27" s="1"/>
  <c r="E9" i="27" s="1"/>
  <c r="E142" i="14"/>
  <c r="D142" i="27" s="1"/>
  <c r="E142" i="27" s="1"/>
  <c r="E346" i="14"/>
  <c r="D346" i="27" s="1"/>
  <c r="E346" i="27" s="1"/>
  <c r="E223" i="14"/>
  <c r="D223" i="27" s="1"/>
  <c r="E223" i="27" s="1"/>
  <c r="E234" i="14"/>
  <c r="D234" i="27" s="1"/>
  <c r="E234" i="27" s="1"/>
  <c r="E350" i="14"/>
  <c r="D350" i="27" s="1"/>
  <c r="E350" i="27" s="1"/>
  <c r="E113" i="14"/>
  <c r="D113" i="27" s="1"/>
  <c r="E113" i="27" s="1"/>
  <c r="E339" i="14"/>
  <c r="D339" i="27" s="1"/>
  <c r="E339" i="27" s="1"/>
  <c r="E69" i="14"/>
  <c r="D69" i="27" s="1"/>
  <c r="E69" i="27" s="1"/>
  <c r="E162" i="14"/>
  <c r="D162" i="27" s="1"/>
  <c r="E162" i="27" s="1"/>
  <c r="E337" i="14"/>
  <c r="D337" i="27" s="1"/>
  <c r="E337" i="27" s="1"/>
  <c r="E144" i="14"/>
  <c r="D144" i="27" s="1"/>
  <c r="E144" i="27" s="1"/>
  <c r="E71" i="14"/>
  <c r="D71" i="27" s="1"/>
  <c r="E71" i="27" s="1"/>
  <c r="E263" i="14"/>
  <c r="D263" i="27" s="1"/>
  <c r="E263" i="27" s="1"/>
  <c r="E272" i="14"/>
  <c r="D272" i="27" s="1"/>
  <c r="E272" i="27" s="1"/>
  <c r="E200" i="14"/>
  <c r="D200" i="27" s="1"/>
  <c r="E200" i="27" s="1"/>
  <c r="E89" i="14"/>
  <c r="D89" i="27" s="1"/>
  <c r="E89" i="27" s="1"/>
  <c r="E227" i="14"/>
  <c r="D227" i="27" s="1"/>
  <c r="E227" i="27" s="1"/>
  <c r="E172" i="14"/>
  <c r="D172" i="27" s="1"/>
  <c r="E172" i="27" s="1"/>
  <c r="E317" i="14"/>
  <c r="D317" i="27" s="1"/>
  <c r="E317" i="27" s="1"/>
  <c r="E236" i="14"/>
  <c r="D236" i="27" s="1"/>
  <c r="E236" i="27" s="1"/>
  <c r="E353" i="14"/>
  <c r="D353" i="27" s="1"/>
  <c r="E353" i="27" s="1"/>
  <c r="E59" i="14"/>
  <c r="D59" i="27" s="1"/>
  <c r="E59" i="27" s="1"/>
  <c r="E100" i="14"/>
  <c r="D100" i="27" s="1"/>
  <c r="E100" i="27" s="1"/>
  <c r="E87" i="14"/>
  <c r="D87" i="27" s="1"/>
  <c r="E87" i="27" s="1"/>
  <c r="E64" i="14"/>
  <c r="D64" i="27" s="1"/>
  <c r="E64" i="27" s="1"/>
  <c r="E324" i="14"/>
  <c r="D324" i="27" s="1"/>
  <c r="E324" i="27" s="1"/>
  <c r="E249" i="14"/>
  <c r="D249" i="27" s="1"/>
  <c r="E249" i="27" s="1"/>
  <c r="E106" i="14"/>
  <c r="D106" i="27" s="1"/>
  <c r="E106" i="27" s="1"/>
  <c r="E341" i="14"/>
  <c r="D341" i="27" s="1"/>
  <c r="E341" i="27" s="1"/>
  <c r="E293" i="14"/>
  <c r="D293" i="27" s="1"/>
  <c r="E293" i="27" s="1"/>
  <c r="E325" i="14"/>
  <c r="D325" i="27" s="1"/>
  <c r="E325" i="27" s="1"/>
  <c r="E85" i="14"/>
  <c r="D85" i="27" s="1"/>
  <c r="E85" i="27" s="1"/>
  <c r="E76" i="14"/>
  <c r="D76" i="27" s="1"/>
  <c r="E76" i="27" s="1"/>
  <c r="E118" i="14"/>
  <c r="D118" i="27" s="1"/>
  <c r="E118" i="27" s="1"/>
  <c r="E217" i="14"/>
  <c r="D217" i="27" s="1"/>
  <c r="E217" i="27" s="1"/>
  <c r="E329" i="14"/>
  <c r="D329" i="27" s="1"/>
  <c r="E329" i="27" s="1"/>
  <c r="E137" i="14"/>
  <c r="D137" i="27" s="1"/>
  <c r="E137" i="27" s="1"/>
  <c r="E274" i="14"/>
  <c r="D274" i="27" s="1"/>
  <c r="E274" i="27" s="1"/>
  <c r="E269" i="14"/>
  <c r="D269" i="27" s="1"/>
  <c r="E269" i="27" s="1"/>
  <c r="E301" i="14"/>
  <c r="D301" i="27" s="1"/>
  <c r="E301" i="27" s="1"/>
  <c r="E205" i="14"/>
  <c r="D205" i="27" s="1"/>
  <c r="E205" i="27" s="1"/>
  <c r="E230" i="14"/>
  <c r="D230" i="27" s="1"/>
  <c r="E230" i="27" s="1"/>
  <c r="E239" i="14"/>
  <c r="D239" i="27" s="1"/>
  <c r="E239" i="27" s="1"/>
  <c r="E250" i="14"/>
  <c r="D250" i="27" s="1"/>
  <c r="E250" i="27" s="1"/>
  <c r="E117" i="14"/>
  <c r="D117" i="27" s="1"/>
  <c r="E117" i="27" s="1"/>
  <c r="E114" i="14"/>
  <c r="D114" i="27" s="1"/>
  <c r="E114" i="27" s="1"/>
  <c r="E130" i="14"/>
  <c r="D130" i="27" s="1"/>
  <c r="E130" i="27" s="1"/>
  <c r="E216" i="14"/>
  <c r="D216" i="27" s="1"/>
  <c r="E216" i="27" s="1"/>
  <c r="E63" i="14"/>
  <c r="D63" i="27" s="1"/>
  <c r="E63" i="27" s="1"/>
  <c r="E136" i="14"/>
  <c r="D136" i="27" s="1"/>
  <c r="E136" i="27" s="1"/>
  <c r="E91" i="14"/>
  <c r="D91" i="27" s="1"/>
  <c r="E91" i="27" s="1"/>
  <c r="E270" i="14"/>
  <c r="D270" i="27" s="1"/>
  <c r="E270" i="27" s="1"/>
  <c r="E314" i="14"/>
  <c r="D314" i="27" s="1"/>
  <c r="E314" i="27" s="1"/>
  <c r="E207" i="14"/>
  <c r="D207" i="27" s="1"/>
  <c r="E207" i="27" s="1"/>
  <c r="E97" i="14"/>
  <c r="D97" i="27" s="1"/>
  <c r="E97" i="27" s="1"/>
  <c r="E255" i="14"/>
  <c r="D255" i="27" s="1"/>
  <c r="E255" i="27" s="1"/>
  <c r="E75" i="14"/>
  <c r="D75" i="27" s="1"/>
  <c r="E75" i="27" s="1"/>
  <c r="E134" i="14"/>
  <c r="D134" i="27" s="1"/>
  <c r="E134" i="27" s="1"/>
  <c r="E233" i="14"/>
  <c r="D233" i="27" s="1"/>
  <c r="E233" i="27" s="1"/>
  <c r="E345" i="14"/>
  <c r="D345" i="27" s="1"/>
  <c r="E345" i="27" s="1"/>
  <c r="E174" i="14"/>
  <c r="D174" i="27" s="1"/>
  <c r="E174" i="27" s="1"/>
  <c r="E153" i="14"/>
  <c r="D153" i="27" s="1"/>
  <c r="E153" i="27" s="1"/>
  <c r="E286" i="14"/>
  <c r="D286" i="27" s="1"/>
  <c r="E286" i="27" s="1"/>
  <c r="E349" i="14"/>
  <c r="D349" i="27" s="1"/>
  <c r="E349" i="27" s="1"/>
  <c r="E70" i="14"/>
  <c r="D70" i="27" s="1"/>
  <c r="E70" i="27" s="1"/>
  <c r="E151" i="14"/>
  <c r="D151" i="27" s="1"/>
  <c r="E151" i="27" s="1"/>
  <c r="E246" i="14"/>
  <c r="D246" i="27" s="1"/>
  <c r="E246" i="27" s="1"/>
  <c r="E197" i="14"/>
  <c r="D197" i="27" s="1"/>
  <c r="E197" i="27" s="1"/>
  <c r="E288" i="14"/>
  <c r="D288" i="27" s="1"/>
  <c r="E288" i="27" s="1"/>
  <c r="E266" i="14"/>
  <c r="D266" i="27" s="1"/>
  <c r="E266" i="27" s="1"/>
  <c r="E229" i="14"/>
  <c r="D229" i="27" s="1"/>
  <c r="E229" i="27" s="1"/>
  <c r="E275" i="14"/>
  <c r="D275" i="27" s="1"/>
  <c r="E275" i="27" s="1"/>
  <c r="E185" i="14"/>
  <c r="D185" i="27" s="1"/>
  <c r="E185" i="27" s="1"/>
  <c r="E148" i="14"/>
  <c r="D148" i="27" s="1"/>
  <c r="E148" i="27" s="1"/>
  <c r="E170" i="14"/>
  <c r="D170" i="27" s="1"/>
  <c r="E170" i="27" s="1"/>
  <c r="E168" i="14"/>
  <c r="D168" i="27" s="1"/>
  <c r="E168" i="27" s="1"/>
  <c r="E273" i="14"/>
  <c r="D273" i="27" s="1"/>
  <c r="E273" i="27" s="1"/>
  <c r="E122" i="14"/>
  <c r="D122" i="27" s="1"/>
  <c r="E122" i="27" s="1"/>
  <c r="E340" i="14"/>
  <c r="D340" i="27" s="1"/>
  <c r="E340" i="27" s="1"/>
  <c r="E160" i="14"/>
  <c r="D160" i="27" s="1"/>
  <c r="E160" i="27" s="1"/>
  <c r="E294" i="14"/>
  <c r="D294" i="27" s="1"/>
  <c r="E294" i="27" s="1"/>
  <c r="E316" i="14"/>
  <c r="D316" i="27" s="1"/>
  <c r="E316" i="27" s="1"/>
  <c r="E135" i="14"/>
  <c r="D135" i="27" s="1"/>
  <c r="E135" i="27" s="1"/>
  <c r="E165" i="14"/>
  <c r="D165" i="27" s="1"/>
  <c r="E165" i="27" s="1"/>
  <c r="E268" i="14"/>
  <c r="D268" i="27" s="1"/>
  <c r="E268" i="27" s="1"/>
  <c r="E155" i="14"/>
  <c r="D155" i="27" s="1"/>
  <c r="E155" i="27" s="1"/>
  <c r="E338" i="14"/>
  <c r="D338" i="27" s="1"/>
  <c r="E338" i="27" s="1"/>
  <c r="E115" i="14"/>
  <c r="D115" i="27" s="1"/>
  <c r="E115" i="27" s="1"/>
  <c r="E289" i="14"/>
  <c r="D289" i="27" s="1"/>
  <c r="E289" i="27" s="1"/>
  <c r="E291" i="14"/>
  <c r="D291" i="27" s="1"/>
  <c r="E291" i="27" s="1"/>
  <c r="E305" i="14"/>
  <c r="D305" i="27" s="1"/>
  <c r="E305" i="27" s="1"/>
  <c r="E126" i="14"/>
  <c r="D126" i="27" s="1"/>
  <c r="E126" i="27" s="1"/>
  <c r="E267" i="14"/>
  <c r="D267" i="27" s="1"/>
  <c r="E267" i="27" s="1"/>
  <c r="E93" i="14"/>
  <c r="D93" i="27" s="1"/>
  <c r="E93" i="27" s="1"/>
  <c r="E167" i="14"/>
  <c r="D167" i="27" s="1"/>
  <c r="E167" i="27" s="1"/>
  <c r="E204" i="14"/>
  <c r="D204" i="27" s="1"/>
  <c r="E204" i="27" s="1"/>
  <c r="E83" i="14"/>
  <c r="D83" i="27" s="1"/>
  <c r="E83" i="27" s="1"/>
  <c r="E86" i="14"/>
  <c r="D86" i="27" s="1"/>
  <c r="E86" i="27" s="1"/>
  <c r="E194" i="14"/>
  <c r="D194" i="27" s="1"/>
  <c r="E194" i="27" s="1"/>
  <c r="E159" i="14"/>
  <c r="D159" i="27" s="1"/>
  <c r="E159" i="27" s="1"/>
  <c r="E352" i="14"/>
  <c r="D352" i="27" s="1"/>
  <c r="E352" i="27" s="1"/>
  <c r="E60" i="14"/>
  <c r="D60" i="27" s="1"/>
  <c r="E60" i="27" s="1"/>
  <c r="E198" i="14"/>
  <c r="D198" i="27" s="1"/>
  <c r="E198" i="27" s="1"/>
  <c r="E74" i="14"/>
  <c r="D74" i="27" s="1"/>
  <c r="E74" i="27" s="1"/>
  <c r="E67" i="14"/>
  <c r="D67" i="27" s="1"/>
  <c r="E67" i="27" s="1"/>
  <c r="E88" i="14"/>
  <c r="D88" i="27" s="1"/>
  <c r="E88" i="27" s="1"/>
  <c r="E254" i="14"/>
  <c r="D254" i="27" s="1"/>
  <c r="E254" i="27" s="1"/>
  <c r="E240" i="14"/>
  <c r="D240" i="27" s="1"/>
  <c r="E240" i="27" s="1"/>
  <c r="E123" i="14"/>
  <c r="D123" i="27" s="1"/>
  <c r="E123" i="27" s="1"/>
  <c r="E78" i="14"/>
  <c r="D78" i="27" s="1"/>
  <c r="E78" i="27" s="1"/>
  <c r="E202" i="14"/>
  <c r="D202" i="27" s="1"/>
  <c r="E202" i="27" s="1"/>
  <c r="E307" i="14"/>
  <c r="D307" i="27" s="1"/>
  <c r="E307" i="27" s="1"/>
  <c r="E84" i="14"/>
  <c r="D84" i="27" s="1"/>
  <c r="E84" i="27" s="1"/>
  <c r="E228" i="14"/>
  <c r="D228" i="27" s="1"/>
  <c r="E228" i="27" s="1"/>
  <c r="E201" i="14"/>
  <c r="D201" i="27" s="1"/>
  <c r="E201" i="27" s="1"/>
  <c r="E150" i="14"/>
  <c r="D150" i="27" s="1"/>
  <c r="E150" i="27" s="1"/>
  <c r="E154" i="14"/>
  <c r="D154" i="27" s="1"/>
  <c r="E154" i="27" s="1"/>
  <c r="E271" i="14"/>
  <c r="D271" i="27" s="1"/>
  <c r="E271" i="27" s="1"/>
  <c r="E287" i="14"/>
  <c r="D287" i="27" s="1"/>
  <c r="E287" i="27" s="1"/>
  <c r="E306" i="14"/>
  <c r="D306" i="27" s="1"/>
  <c r="E306" i="27" s="1"/>
  <c r="E92" i="14"/>
  <c r="D92" i="27" s="1"/>
  <c r="E92" i="27" s="1"/>
  <c r="E149" i="14"/>
  <c r="D149" i="27" s="1"/>
  <c r="E149" i="27" s="1"/>
  <c r="E105" i="14"/>
  <c r="D105" i="27" s="1"/>
  <c r="E105" i="27" s="1"/>
  <c r="E347" i="14"/>
  <c r="D347" i="27" s="1"/>
  <c r="E347" i="27" s="1"/>
  <c r="E248" i="14"/>
  <c r="D248" i="27" s="1"/>
  <c r="E248" i="27" s="1"/>
  <c r="E327" i="14"/>
  <c r="D327" i="27" s="1"/>
  <c r="E327" i="27" s="1"/>
  <c r="E235" i="14"/>
  <c r="D235" i="27" s="1"/>
  <c r="E235" i="27" s="1"/>
  <c r="E108" i="14"/>
  <c r="D108" i="27" s="1"/>
  <c r="E108" i="27" s="1"/>
  <c r="E66" i="14"/>
  <c r="D66" i="27" s="1"/>
  <c r="E66" i="27" s="1"/>
  <c r="E62" i="14"/>
  <c r="D62" i="27" s="1"/>
  <c r="E62" i="27" s="1"/>
  <c r="E176" i="14"/>
  <c r="D176" i="27" s="1"/>
  <c r="E176" i="27" s="1"/>
  <c r="E336" i="14"/>
  <c r="D336" i="27" s="1"/>
  <c r="E336" i="27" s="1"/>
  <c r="E182" i="14"/>
  <c r="D182" i="27" s="1"/>
  <c r="E182" i="27" s="1"/>
  <c r="E77" i="14"/>
  <c r="D77" i="27" s="1"/>
  <c r="E77" i="27" s="1"/>
  <c r="E111" i="14"/>
  <c r="D111" i="27" s="1"/>
  <c r="E111" i="27" s="1"/>
  <c r="E143" i="14"/>
  <c r="D143" i="27" s="1"/>
  <c r="E143" i="27" s="1"/>
  <c r="E309" i="14"/>
  <c r="D309" i="27" s="1"/>
  <c r="E309" i="27" s="1"/>
  <c r="E243" i="14"/>
  <c r="D243" i="27" s="1"/>
  <c r="E243" i="27" s="1"/>
  <c r="E260" i="14"/>
  <c r="D260" i="27" s="1"/>
  <c r="E260" i="27" s="1"/>
  <c r="E214" i="14"/>
  <c r="D214" i="27" s="1"/>
  <c r="E214" i="27" s="1"/>
  <c r="E225" i="14"/>
  <c r="D225" i="27" s="1"/>
  <c r="E225" i="27" s="1"/>
  <c r="E215" i="14"/>
  <c r="D215" i="27" s="1"/>
  <c r="E215" i="27" s="1"/>
  <c r="E224" i="14"/>
  <c r="D224" i="27" s="1"/>
  <c r="E224" i="27" s="1"/>
  <c r="E181" i="14"/>
  <c r="D181" i="27" s="1"/>
  <c r="E181" i="27" s="1"/>
  <c r="E163" i="14"/>
  <c r="D163" i="27" s="1"/>
  <c r="E163" i="27" s="1"/>
  <c r="E261" i="14"/>
  <c r="D261" i="27" s="1"/>
  <c r="E261" i="27" s="1"/>
  <c r="E141" i="14"/>
  <c r="D141" i="27" s="1"/>
  <c r="E141" i="27" s="1"/>
  <c r="E183" i="14"/>
  <c r="D183" i="27" s="1"/>
  <c r="E183" i="27" s="1"/>
  <c r="E124" i="14"/>
  <c r="D124" i="27" s="1"/>
  <c r="E124" i="27" s="1"/>
  <c r="E193" i="14"/>
  <c r="D193" i="27" s="1"/>
  <c r="E193" i="27" s="1"/>
  <c r="E191" i="14"/>
  <c r="D191" i="27" s="1"/>
  <c r="E191" i="27" s="1"/>
  <c r="E192" i="14"/>
  <c r="D192" i="27" s="1"/>
  <c r="E192" i="27" s="1"/>
  <c r="E206" i="14"/>
  <c r="D206" i="27" s="1"/>
  <c r="E206" i="27" s="1"/>
  <c r="E265" i="14"/>
  <c r="D265" i="27" s="1"/>
  <c r="E265" i="27" s="1"/>
  <c r="E196" i="14"/>
  <c r="D196" i="27" s="1"/>
  <c r="E196" i="27" s="1"/>
  <c r="E80" i="14"/>
  <c r="D80" i="27" s="1"/>
  <c r="E80" i="27" s="1"/>
  <c r="E319" i="14"/>
  <c r="D319" i="27" s="1"/>
  <c r="E319" i="27" s="1"/>
  <c r="E244" i="14"/>
  <c r="D244" i="27" s="1"/>
  <c r="E244" i="27" s="1"/>
  <c r="E95" i="14"/>
  <c r="D95" i="27" s="1"/>
  <c r="E95" i="27" s="1"/>
  <c r="E262" i="14"/>
  <c r="D262" i="27" s="1"/>
  <c r="E262" i="27" s="1"/>
  <c r="E241" i="14"/>
  <c r="D241" i="27" s="1"/>
  <c r="E241" i="27" s="1"/>
  <c r="E351" i="14"/>
  <c r="D351" i="27" s="1"/>
  <c r="E351" i="27" s="1"/>
  <c r="E300" i="14"/>
  <c r="D300" i="27" s="1"/>
  <c r="E300" i="27" s="1"/>
  <c r="E245" i="14"/>
  <c r="D245" i="27" s="1"/>
  <c r="E245" i="27" s="1"/>
  <c r="E120" i="14"/>
  <c r="D120" i="27" s="1"/>
  <c r="E120" i="27" s="1"/>
  <c r="E195" i="14"/>
  <c r="D195" i="27" s="1"/>
  <c r="E195" i="27" s="1"/>
  <c r="E212" i="14"/>
  <c r="D212" i="27" s="1"/>
  <c r="E212" i="27" s="1"/>
  <c r="E119" i="14"/>
  <c r="D119" i="27" s="1"/>
  <c r="E119" i="27" s="1"/>
  <c r="E285" i="14"/>
  <c r="D285" i="27" s="1"/>
  <c r="E285" i="27" s="1"/>
  <c r="E61" i="14"/>
  <c r="D61" i="27" s="1"/>
  <c r="E61" i="27" s="1"/>
  <c r="E313" i="14"/>
  <c r="D313" i="27" s="1"/>
  <c r="E313" i="27" s="1"/>
  <c r="E332" i="14"/>
  <c r="D332" i="27" s="1"/>
  <c r="E332" i="27" s="1"/>
  <c r="E128" i="14"/>
  <c r="D128" i="27" s="1"/>
  <c r="E128" i="27" s="1"/>
  <c r="E303" i="14"/>
  <c r="D303" i="27" s="1"/>
  <c r="E303" i="27" s="1"/>
  <c r="E335" i="14"/>
  <c r="D335" i="27" s="1"/>
  <c r="E335" i="27" s="1"/>
  <c r="E264" i="14"/>
  <c r="D264" i="27" s="1"/>
  <c r="E264" i="27" s="1"/>
  <c r="E222" i="14"/>
  <c r="D222" i="27" s="1"/>
  <c r="E222" i="27" s="1"/>
  <c r="E281" i="14"/>
  <c r="D281" i="27" s="1"/>
  <c r="E281" i="27" s="1"/>
  <c r="E232" i="14"/>
  <c r="D232" i="27" s="1"/>
  <c r="E232" i="27" s="1"/>
  <c r="E179" i="14"/>
  <c r="D179" i="27" s="1"/>
  <c r="E179" i="27" s="1"/>
  <c r="E208" i="14"/>
  <c r="D208" i="27" s="1"/>
  <c r="E208" i="27" s="1"/>
  <c r="E343" i="14"/>
  <c r="D343" i="27" s="1"/>
  <c r="E343" i="27" s="1"/>
  <c r="E276" i="14"/>
  <c r="D276" i="27" s="1"/>
  <c r="E276" i="27" s="1"/>
  <c r="E178" i="14"/>
  <c r="D178" i="27" s="1"/>
  <c r="E178" i="27" s="1"/>
  <c r="E156" i="14"/>
  <c r="D156" i="27" s="1"/>
  <c r="E156" i="27" s="1"/>
  <c r="E278" i="14"/>
  <c r="D278" i="27" s="1"/>
  <c r="E278" i="27" s="1"/>
  <c r="E290" i="14"/>
  <c r="D290" i="27" s="1"/>
  <c r="E290" i="27" s="1"/>
  <c r="E140" i="14"/>
  <c r="D140" i="27" s="1"/>
  <c r="E140" i="27" s="1"/>
  <c r="E348" i="14"/>
  <c r="D348" i="27" s="1"/>
  <c r="E348" i="27" s="1"/>
  <c r="E277" i="14"/>
  <c r="D277" i="27" s="1"/>
  <c r="E277" i="27" s="1"/>
  <c r="E188" i="14"/>
  <c r="D188" i="27" s="1"/>
  <c r="E188" i="27" s="1"/>
  <c r="E112" i="14"/>
  <c r="D112" i="27" s="1"/>
  <c r="E112" i="27" s="1"/>
  <c r="E218" i="14"/>
  <c r="D218" i="27" s="1"/>
  <c r="E218" i="27" s="1"/>
  <c r="E203" i="14"/>
  <c r="D203" i="27" s="1"/>
  <c r="E203" i="27" s="1"/>
  <c r="E259" i="14"/>
  <c r="D259" i="27" s="1"/>
  <c r="E259" i="27" s="1"/>
  <c r="E342" i="14"/>
  <c r="D342" i="27" s="1"/>
  <c r="E342" i="27" s="1"/>
  <c r="E213" i="14"/>
  <c r="D213" i="27" s="1"/>
  <c r="E213" i="27" s="1"/>
  <c r="E323" i="14"/>
  <c r="D323" i="27" s="1"/>
  <c r="E323" i="27" s="1"/>
  <c r="E138" i="14"/>
  <c r="D138" i="27" s="1"/>
  <c r="E138" i="27" s="1"/>
  <c r="E166" i="14"/>
  <c r="D166" i="27" s="1"/>
  <c r="E166" i="27" s="1"/>
  <c r="E209" i="14"/>
  <c r="D209" i="27" s="1"/>
  <c r="E209" i="27" s="1"/>
  <c r="E292" i="14"/>
  <c r="D292" i="27" s="1"/>
  <c r="E292" i="27" s="1"/>
  <c r="E253" i="14"/>
  <c r="D253" i="27" s="1"/>
  <c r="E253" i="27" s="1"/>
  <c r="E333" i="14"/>
  <c r="D333" i="27" s="1"/>
  <c r="E333" i="27" s="1"/>
  <c r="E210" i="14"/>
  <c r="D210" i="27" s="1"/>
  <c r="E210" i="27" s="1"/>
  <c r="E238" i="14"/>
  <c r="D238" i="27" s="1"/>
  <c r="E238" i="27" s="1"/>
  <c r="E65" i="14"/>
  <c r="D65" i="27" s="1"/>
  <c r="E65" i="27" s="1"/>
  <c r="E190" i="14"/>
  <c r="D190" i="27" s="1"/>
  <c r="E190" i="27" s="1"/>
  <c r="E312" i="14"/>
  <c r="D312" i="27" s="1"/>
  <c r="E312" i="27" s="1"/>
  <c r="E72" i="14"/>
  <c r="D72" i="27" s="1"/>
  <c r="E72" i="27" s="1"/>
  <c r="E283" i="14"/>
  <c r="D283" i="27" s="1"/>
  <c r="E283" i="27" s="1"/>
  <c r="E330" i="14"/>
  <c r="D330" i="27" s="1"/>
  <c r="E330" i="27" s="1"/>
  <c r="E177" i="14"/>
  <c r="D177" i="27" s="1"/>
  <c r="E177" i="27" s="1"/>
  <c r="E152" i="14"/>
  <c r="D152" i="27" s="1"/>
  <c r="E152" i="27" s="1"/>
  <c r="E73" i="14"/>
  <c r="D73" i="27" s="1"/>
  <c r="E73" i="27" s="1"/>
  <c r="E299" i="14"/>
  <c r="D299" i="27" s="1"/>
  <c r="E299" i="27" s="1"/>
  <c r="E231" i="14"/>
  <c r="D231" i="27" s="1"/>
  <c r="E231" i="27" s="1"/>
  <c r="E158" i="14"/>
  <c r="D158" i="27" s="1"/>
  <c r="E158" i="27" s="1"/>
  <c r="E96" i="14"/>
  <c r="D96" i="27" s="1"/>
  <c r="E96" i="27" s="1"/>
  <c r="E296" i="14"/>
  <c r="D296" i="27" s="1"/>
  <c r="E296" i="27" s="1"/>
  <c r="E220" i="14"/>
  <c r="D220" i="27" s="1"/>
  <c r="E220" i="27" s="1"/>
  <c r="E311" i="14"/>
  <c r="D311" i="27" s="1"/>
  <c r="E311" i="27" s="1"/>
  <c r="E199" i="14"/>
  <c r="D199" i="27" s="1"/>
  <c r="E199" i="27" s="1"/>
  <c r="E101" i="14"/>
  <c r="D101" i="27" s="1"/>
  <c r="E101" i="27" s="1"/>
  <c r="E157" i="14"/>
  <c r="D157" i="27" s="1"/>
  <c r="E157" i="27" s="1"/>
  <c r="E334" i="14"/>
  <c r="D334" i="27" s="1"/>
  <c r="E334" i="27" s="1"/>
  <c r="E326" i="14"/>
  <c r="D326" i="27" s="1"/>
  <c r="E326" i="27" s="1"/>
  <c r="E321" i="14"/>
  <c r="D321" i="27" s="1"/>
  <c r="E321" i="27" s="1"/>
  <c r="E315" i="14"/>
  <c r="D315" i="27" s="1"/>
  <c r="E315" i="27" s="1"/>
  <c r="E247" i="14"/>
  <c r="D247" i="27" s="1"/>
  <c r="E247" i="27" s="1"/>
  <c r="E186" i="14"/>
  <c r="D186" i="27" s="1"/>
  <c r="E186" i="27" s="1"/>
  <c r="E139" i="14"/>
  <c r="D139" i="27" s="1"/>
  <c r="E139" i="27" s="1"/>
  <c r="E328" i="14"/>
  <c r="D328" i="27" s="1"/>
  <c r="E328" i="27" s="1"/>
  <c r="E129" i="14"/>
  <c r="D129" i="27" s="1"/>
  <c r="E129" i="27" s="1"/>
  <c r="E252" i="14"/>
  <c r="D252" i="27" s="1"/>
  <c r="E252" i="27" s="1"/>
  <c r="E184" i="14"/>
  <c r="D184" i="27" s="1"/>
  <c r="E184" i="27" s="1"/>
  <c r="E68" i="14"/>
  <c r="D68" i="27" s="1"/>
  <c r="E68" i="27" s="1"/>
  <c r="E173" i="14"/>
  <c r="D173" i="27" s="1"/>
  <c r="E173" i="27" s="1"/>
  <c r="E310" i="14"/>
  <c r="D310" i="27" s="1"/>
  <c r="E310" i="27" s="1"/>
  <c r="E237" i="14"/>
  <c r="D237" i="27" s="1"/>
  <c r="E237" i="27" s="1"/>
  <c r="E180" i="14"/>
  <c r="D180" i="27" s="1"/>
  <c r="E180" i="27" s="1"/>
  <c r="E308" i="14"/>
  <c r="D308" i="27" s="1"/>
  <c r="E308" i="27" s="1"/>
  <c r="E81" i="14"/>
  <c r="D81" i="27" s="1"/>
  <c r="E81" i="27" s="1"/>
  <c r="E82" i="14"/>
  <c r="D82" i="27" s="1"/>
  <c r="E82" i="27" s="1"/>
  <c r="E164" i="14"/>
  <c r="D164" i="27" s="1"/>
  <c r="E164" i="27" s="1"/>
  <c r="E318" i="14"/>
  <c r="D318" i="27" s="1"/>
  <c r="E318" i="27" s="1"/>
  <c r="E257" i="14"/>
  <c r="D257" i="27" s="1"/>
  <c r="E257" i="27" s="1"/>
  <c r="E354" i="27" l="1"/>
  <c r="E354" i="14"/>
</calcChain>
</file>

<file path=xl/sharedStrings.xml><?xml version="1.0" encoding="utf-8"?>
<sst xmlns="http://schemas.openxmlformats.org/spreadsheetml/2006/main" count="772" uniqueCount="162">
  <si>
    <t>Старое Село по электричеству 2025</t>
  </si>
  <si>
    <t>Актуальность:</t>
  </si>
  <si>
    <t>+</t>
  </si>
  <si>
    <t>переплата</t>
  </si>
  <si>
    <t>-</t>
  </si>
  <si>
    <t>долг</t>
  </si>
  <si>
    <t xml:space="preserve"> </t>
  </si>
  <si>
    <t>Цена 1 квТ</t>
  </si>
  <si>
    <t xml:space="preserve">Начисления </t>
  </si>
  <si>
    <t>ФИО</t>
  </si>
  <si>
    <t>№уч</t>
  </si>
  <si>
    <t>Долг на 31.12.2024</t>
  </si>
  <si>
    <t>Сумма к оплате</t>
  </si>
  <si>
    <t>Оплачено</t>
  </si>
  <si>
    <t>97а</t>
  </si>
  <si>
    <t>97b</t>
  </si>
  <si>
    <t>99а</t>
  </si>
  <si>
    <t>100а</t>
  </si>
  <si>
    <t>128б</t>
  </si>
  <si>
    <t>128а</t>
  </si>
  <si>
    <t>147/1</t>
  </si>
  <si>
    <t>147/2</t>
  </si>
  <si>
    <t>Объединенный с 219</t>
  </si>
  <si>
    <t>Объединенный с 190</t>
  </si>
  <si>
    <t>279а</t>
  </si>
  <si>
    <t>279б</t>
  </si>
  <si>
    <t>КПП-2</t>
  </si>
  <si>
    <t>Месяц :  ЯНВАРЬ 2025</t>
  </si>
  <si>
    <t>№ счетчика</t>
  </si>
  <si>
    <t>№ уч</t>
  </si>
  <si>
    <t xml:space="preserve"> Потребление электроэнергии</t>
  </si>
  <si>
    <t>Документ-основание</t>
  </si>
  <si>
    <t>Дата</t>
  </si>
  <si>
    <t>Итого долг/переплата</t>
  </si>
  <si>
    <t>Начало показаний</t>
  </si>
  <si>
    <t>Конец месяца</t>
  </si>
  <si>
    <t>Разница</t>
  </si>
  <si>
    <t>Цена 1 кВТ</t>
  </si>
  <si>
    <t>итого за мес.</t>
  </si>
  <si>
    <t>226249,221683,979242</t>
  </si>
  <si>
    <t>20-31.01.2025</t>
  </si>
  <si>
    <t>03-16.01.2025</t>
  </si>
  <si>
    <t>15-30.01.2025</t>
  </si>
  <si>
    <t>ТП - 1</t>
  </si>
  <si>
    <t>ТП - 2</t>
  </si>
  <si>
    <t>ТП - 3</t>
  </si>
  <si>
    <t>Месяц :  ФЕВРАЛЬ 2025</t>
  </si>
  <si>
    <t>24272,826144,822339</t>
  </si>
  <si>
    <t>27-28.02.2025</t>
  </si>
  <si>
    <t>09-27.02.2025</t>
  </si>
  <si>
    <t>03-4.02.2025</t>
  </si>
  <si>
    <t>Месяц :  МАРТ 2025</t>
  </si>
  <si>
    <t>06-21.03.2025</t>
  </si>
  <si>
    <t>с марта 0,7</t>
  </si>
  <si>
    <t>02-31.03.2025</t>
  </si>
  <si>
    <t>02-17.03.2025</t>
  </si>
  <si>
    <t>с 01.03.25</t>
  </si>
  <si>
    <t>03-5.03.2025</t>
  </si>
  <si>
    <t>прд</t>
  </si>
  <si>
    <t>118030,416028,403603</t>
  </si>
  <si>
    <t>04-6-14.03.2025</t>
  </si>
  <si>
    <t>пр</t>
  </si>
  <si>
    <t>03-04.03.2025</t>
  </si>
  <si>
    <t>03-31.03.2025</t>
  </si>
  <si>
    <t>16-31.03.2025</t>
  </si>
  <si>
    <t>Месяц :  апрель 2025</t>
  </si>
  <si>
    <t>03-10.04.2025</t>
  </si>
  <si>
    <t>478829,578243,28173,70241</t>
  </si>
  <si>
    <t>04-29.04.2025</t>
  </si>
  <si>
    <t>03-30.04.2025</t>
  </si>
  <si>
    <t>Месяц :  май 2025</t>
  </si>
  <si>
    <t>05-22.05.2025</t>
  </si>
  <si>
    <t>прямой договор</t>
  </si>
  <si>
    <t>07-23.05.2025</t>
  </si>
  <si>
    <t>05-16.05.2025</t>
  </si>
  <si>
    <t>243868,672994,400690,392849</t>
  </si>
  <si>
    <t>05-12-19-26.05.2025</t>
  </si>
  <si>
    <t>Месяц :  июнь 2025</t>
  </si>
  <si>
    <t>06-13.06.2025</t>
  </si>
  <si>
    <t>13.625</t>
  </si>
  <si>
    <t>прямой с июня</t>
  </si>
  <si>
    <t>с июня</t>
  </si>
  <si>
    <t>336675,259004,350613,228192,672910,166081</t>
  </si>
  <si>
    <t>02-9-16-26.06.2025</t>
  </si>
  <si>
    <t>тп-2</t>
  </si>
  <si>
    <t>тп-3</t>
  </si>
  <si>
    <t>тп1</t>
  </si>
  <si>
    <t>Месяц :  июль 2025</t>
  </si>
  <si>
    <t>04-25.07.2025</t>
  </si>
  <si>
    <t>08-14.07.2025</t>
  </si>
  <si>
    <t>03-28.07.2025</t>
  </si>
  <si>
    <t>11-31.07.2025</t>
  </si>
  <si>
    <t>323900,173473,90765</t>
  </si>
  <si>
    <t>15-21-25.07.2025</t>
  </si>
  <si>
    <t>Месяц : август 2025</t>
  </si>
  <si>
    <t>413624, 800250</t>
  </si>
  <si>
    <t>11.08.2025, 22.08.25</t>
  </si>
  <si>
    <t>138428, 253650, 751681, 257496, 104145</t>
  </si>
  <si>
    <t>04.08.2025, 12.08.2025, 18.08.25, 25.08.25</t>
  </si>
  <si>
    <t>104792</t>
  </si>
  <si>
    <t>Месяц : сентябрь 2025</t>
  </si>
  <si>
    <t>422916, 380478</t>
  </si>
  <si>
    <t>302784, 340542</t>
  </si>
  <si>
    <t>01.09.2025, 30.09.25</t>
  </si>
  <si>
    <t>новый сч</t>
  </si>
  <si>
    <t>13, 15, 14</t>
  </si>
  <si>
    <t>с сентября</t>
  </si>
  <si>
    <t>4088, 743933</t>
  </si>
  <si>
    <t>02.09.2025, 30.09.25</t>
  </si>
  <si>
    <t>123277, 111858, 192185, 214400, 178668</t>
  </si>
  <si>
    <t>01.09.2025, 08.09.25, 15.09.25, 22.09.25, 29.09.25</t>
  </si>
  <si>
    <t>Месяц : октябрь 2025</t>
  </si>
  <si>
    <t>замена счетчика</t>
  </si>
  <si>
    <t>538439, 496550</t>
  </si>
  <si>
    <t>12.10.2025, 17.10.25</t>
  </si>
  <si>
    <t>594477, 649881</t>
  </si>
  <si>
    <t>03.10.2025, 22.10.25</t>
  </si>
  <si>
    <t>107478, 870527</t>
  </si>
  <si>
    <t>922373, 304810</t>
  </si>
  <si>
    <t>16.10.2025, 27.10.25</t>
  </si>
  <si>
    <t>159501, 820038</t>
  </si>
  <si>
    <t>06.10.2025, 13.10.25</t>
  </si>
  <si>
    <t>886328, 433056</t>
  </si>
  <si>
    <t>Месяц : ноябрь 2025</t>
  </si>
  <si>
    <t>261057, 455135</t>
  </si>
  <si>
    <t>10.11.2025, 25.11.25</t>
  </si>
  <si>
    <t>949202, 63580</t>
  </si>
  <si>
    <t>05.11.2025, 11.11.25</t>
  </si>
  <si>
    <t>752974, 670520</t>
  </si>
  <si>
    <t>36167, 821672</t>
  </si>
  <si>
    <t>05.11.2025, 10.11.25</t>
  </si>
  <si>
    <t>103536, 116581</t>
  </si>
  <si>
    <t>347626, 126477</t>
  </si>
  <si>
    <t>28.11.25, 30.11.25</t>
  </si>
  <si>
    <t>Показание приборов учета электроэнергии на 12.2024.  "Старое Село"</t>
  </si>
  <si>
    <t>Месяц : декабрь 2025</t>
  </si>
  <si>
    <t>643351, 472923</t>
  </si>
  <si>
    <t>03.12.2025, 29.12.25</t>
  </si>
  <si>
    <t>677385, 335226</t>
  </si>
  <si>
    <t>757507, 764377</t>
  </si>
  <si>
    <t>01.12.2025, 15.12.25</t>
  </si>
  <si>
    <t>Старое Село по электричеству 2026</t>
  </si>
  <si>
    <t>Цена 1 КВт</t>
  </si>
  <si>
    <t>Начисление</t>
  </si>
  <si>
    <t>Долг на 31.12.2025</t>
  </si>
  <si>
    <t>Показание приборов учета электроэнергии "Старое Село"</t>
  </si>
  <si>
    <t>Итого долг/ переплата</t>
  </si>
  <si>
    <t>137\8711</t>
  </si>
  <si>
    <t>933650, 607803</t>
  </si>
  <si>
    <t>13.01.2026, 21.01.26</t>
  </si>
  <si>
    <t>214822, 100773</t>
  </si>
  <si>
    <t>03.01.2026, 26.01.26</t>
  </si>
  <si>
    <t>178381, 999415</t>
  </si>
  <si>
    <t>09.01.2026, 27.01.26</t>
  </si>
  <si>
    <t>349366, 412560</t>
  </si>
  <si>
    <t>20.01.2026, 28.01.26</t>
  </si>
  <si>
    <t>20.01.2026, 29.01.26</t>
  </si>
  <si>
    <t>286776, 138094</t>
  </si>
  <si>
    <t>372728, 555007</t>
  </si>
  <si>
    <t>14.01.2026, 30.01.26</t>
  </si>
  <si>
    <t>50432, 393708</t>
  </si>
  <si>
    <t>15.01.2026, 30.01.26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</si>
</sst>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00000"/>
    <numFmt numFmtId="166" formatCode="_-* #,##0.00\ _р_у_б_._-;\-* #,##0.00\ _р_у_б_._-;_-* &quot;-&quot;??\ _р_у_б_._-;_-@_-"/>
    <numFmt numFmtId="167" formatCode="_-* #,##0.00\ _₽_-;\-* #,##0.00\ _₽_-;_-* &quot;-&quot;??\ _₽_-;_-@_-"/>
    <numFmt numFmtId="168" formatCode="[$-419]mmmm\ yyyy;@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0" fontId="9" fillId="0" borderId="3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11" fillId="2" borderId="1" xfId="9" applyFont="1" applyFill="1" applyBorder="1" applyAlignment="1">
      <alignment horizontal="left" wrapText="1" shrinkToFit="1"/>
    </xf>
    <xf numFmtId="0" fontId="8" fillId="2" borderId="1" xfId="9" applyFont="1" applyFill="1" applyBorder="1" applyAlignment="1">
      <alignment horizontal="left" wrapText="1" shrinkToFit="1"/>
    </xf>
    <xf numFmtId="0" fontId="12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14" fillId="0" borderId="0" xfId="2" applyNumberFormat="1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2" fontId="10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9" fillId="2" borderId="3" xfId="0" applyNumberFormat="1" applyFont="1" applyFill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5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13" fillId="6" borderId="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2" fontId="15" fillId="8" borderId="1" xfId="1" applyNumberFormat="1" applyFont="1" applyFill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2" fontId="15" fillId="2" borderId="1" xfId="1" applyNumberFormat="1" applyFont="1" applyFill="1" applyBorder="1" applyAlignment="1">
      <alignment horizontal="center" vertical="center"/>
    </xf>
    <xf numFmtId="0" fontId="0" fillId="6" borderId="0" xfId="0" applyFill="1"/>
    <xf numFmtId="0" fontId="13" fillId="2" borderId="1" xfId="0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164" fontId="0" fillId="0" borderId="0" xfId="1" applyFont="1" applyFill="1"/>
    <xf numFmtId="0" fontId="0" fillId="2" borderId="1" xfId="0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1" xfId="1" applyNumberFormat="1" applyFont="1" applyFill="1" applyBorder="1" applyAlignment="1">
      <alignment horizontal="center" vertical="center"/>
    </xf>
    <xf numFmtId="167" fontId="8" fillId="2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/>
    </xf>
    <xf numFmtId="167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vertical="center" indent="1"/>
    </xf>
    <xf numFmtId="164" fontId="9" fillId="4" borderId="1" xfId="1" applyFont="1" applyFill="1" applyBorder="1" applyAlignment="1">
      <alignment horizontal="center" vertical="center"/>
    </xf>
    <xf numFmtId="164" fontId="9" fillId="9" borderId="1" xfId="1" applyFont="1" applyFill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9" fillId="9" borderId="1" xfId="1" applyFont="1" applyFill="1" applyBorder="1" applyAlignment="1">
      <alignment horizontal="left" vertical="center" indent="1"/>
    </xf>
    <xf numFmtId="164" fontId="9" fillId="0" borderId="1" xfId="1" applyFont="1" applyBorder="1" applyAlignment="1">
      <alignment horizontal="center" vertical="center"/>
    </xf>
    <xf numFmtId="164" fontId="8" fillId="0" borderId="1" xfId="4" applyFont="1" applyBorder="1" applyAlignment="1">
      <alignment horizontal="center" vertical="center"/>
    </xf>
    <xf numFmtId="0" fontId="8" fillId="0" borderId="1" xfId="4" applyNumberFormat="1" applyFont="1" applyBorder="1" applyAlignment="1">
      <alignment horizontal="center" vertical="center"/>
    </xf>
    <xf numFmtId="14" fontId="8" fillId="0" borderId="1" xfId="4" applyNumberFormat="1" applyFont="1" applyBorder="1" applyAlignment="1">
      <alignment horizontal="center" vertical="center"/>
    </xf>
    <xf numFmtId="164" fontId="9" fillId="9" borderId="2" xfId="1" applyFont="1" applyFill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8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801">
    <cellStyle name="Гиперссылка" xfId="2" builtinId="8"/>
    <cellStyle name="Гиперссылка 2" xfId="8" xr:uid="{00000000-0005-0000-0000-000001000000}"/>
    <cellStyle name="Обычный" xfId="0" builtinId="0"/>
    <cellStyle name="Обычный 10" xfId="158" xr:uid="{00000000-0005-0000-0000-000003000000}"/>
    <cellStyle name="Обычный 10 2" xfId="408" xr:uid="{00000000-0005-0000-0000-000004000000}"/>
    <cellStyle name="Обычный 11" xfId="193" xr:uid="{00000000-0005-0000-0000-000005000000}"/>
    <cellStyle name="Обычный 11 2" xfId="443" xr:uid="{00000000-0005-0000-0000-000006000000}"/>
    <cellStyle name="Обычный 12" xfId="228" xr:uid="{00000000-0005-0000-0000-000007000000}"/>
    <cellStyle name="Обычный 12 2" xfId="478" xr:uid="{00000000-0005-0000-0000-000008000000}"/>
    <cellStyle name="Обычный 13" xfId="263" xr:uid="{00000000-0005-0000-0000-000009000000}"/>
    <cellStyle name="Обычный 2" xfId="3" xr:uid="{00000000-0005-0000-0000-00000A000000}"/>
    <cellStyle name="Обычный 3" xfId="5" xr:uid="{00000000-0005-0000-0000-00000B000000}"/>
    <cellStyle name="Обычный 4" xfId="9" xr:uid="{00000000-0005-0000-0000-00000C000000}"/>
    <cellStyle name="Обычный 5" xfId="14" xr:uid="{00000000-0005-0000-0000-00000D000000}"/>
    <cellStyle name="Обычный 5 10" xfId="229" xr:uid="{00000000-0005-0000-0000-00000E000000}"/>
    <cellStyle name="Обычный 5 10 2" xfId="479" xr:uid="{00000000-0005-0000-0000-00000F000000}"/>
    <cellStyle name="Обычный 5 11" xfId="264" xr:uid="{00000000-0005-0000-0000-000010000000}"/>
    <cellStyle name="Обычный 5 12" xfId="513" xr:uid="{00000000-0005-0000-0000-000011000000}"/>
    <cellStyle name="Обычный 5 13" xfId="657" xr:uid="{00000000-0005-0000-0000-000012000000}"/>
    <cellStyle name="Обычный 5 2" xfId="19" xr:uid="{00000000-0005-0000-0000-000013000000}"/>
    <cellStyle name="Обычный 5 2 10" xfId="523" xr:uid="{00000000-0005-0000-0000-000014000000}"/>
    <cellStyle name="Обычный 5 2 11" xfId="667" xr:uid="{00000000-0005-0000-0000-000015000000}"/>
    <cellStyle name="Обычный 5 2 2" xfId="37" xr:uid="{00000000-0005-0000-0000-000016000000}"/>
    <cellStyle name="Обычный 5 2 2 2" xfId="126" xr:uid="{00000000-0005-0000-0000-000017000000}"/>
    <cellStyle name="Обычный 5 2 2 2 2" xfId="376" xr:uid="{00000000-0005-0000-0000-000018000000}"/>
    <cellStyle name="Обычный 5 2 2 2 3" xfId="591" xr:uid="{00000000-0005-0000-0000-000019000000}"/>
    <cellStyle name="Обычный 5 2 2 2 4" xfId="735" xr:uid="{00000000-0005-0000-0000-00001A000000}"/>
    <cellStyle name="Обычный 5 2 2 3" xfId="92" xr:uid="{00000000-0005-0000-0000-00001B000000}"/>
    <cellStyle name="Обычный 5 2 2 3 2" xfId="342" xr:uid="{00000000-0005-0000-0000-00001C000000}"/>
    <cellStyle name="Обычный 5 2 2 3 3" xfId="646" xr:uid="{00000000-0005-0000-0000-00001D000000}"/>
    <cellStyle name="Обычный 5 2 2 3 4" xfId="790" xr:uid="{00000000-0005-0000-0000-00001E000000}"/>
    <cellStyle name="Обычный 5 2 2 4" xfId="182" xr:uid="{00000000-0005-0000-0000-00001F000000}"/>
    <cellStyle name="Обычный 5 2 2 4 2" xfId="432" xr:uid="{00000000-0005-0000-0000-000020000000}"/>
    <cellStyle name="Обычный 5 2 2 5" xfId="217" xr:uid="{00000000-0005-0000-0000-000021000000}"/>
    <cellStyle name="Обычный 5 2 2 5 2" xfId="467" xr:uid="{00000000-0005-0000-0000-000022000000}"/>
    <cellStyle name="Обычный 5 2 2 6" xfId="252" xr:uid="{00000000-0005-0000-0000-000023000000}"/>
    <cellStyle name="Обычный 5 2 2 6 2" xfId="502" xr:uid="{00000000-0005-0000-0000-000024000000}"/>
    <cellStyle name="Обычный 5 2 2 7" xfId="287" xr:uid="{00000000-0005-0000-0000-000025000000}"/>
    <cellStyle name="Обычный 5 2 2 8" xfId="557" xr:uid="{00000000-0005-0000-0000-000026000000}"/>
    <cellStyle name="Обычный 5 2 2 9" xfId="701" xr:uid="{00000000-0005-0000-0000-000027000000}"/>
    <cellStyle name="Обычный 5 2 3" xfId="74" xr:uid="{00000000-0005-0000-0000-000028000000}"/>
    <cellStyle name="Обычный 5 2 3 2" xfId="142" xr:uid="{00000000-0005-0000-0000-000029000000}"/>
    <cellStyle name="Обычный 5 2 3 2 2" xfId="392" xr:uid="{00000000-0005-0000-0000-00002A000000}"/>
    <cellStyle name="Обычный 5 2 3 2 3" xfId="628" xr:uid="{00000000-0005-0000-0000-00002B000000}"/>
    <cellStyle name="Обычный 5 2 3 2 4" xfId="772" xr:uid="{00000000-0005-0000-0000-00002C000000}"/>
    <cellStyle name="Обычный 5 2 3 3" xfId="324" xr:uid="{00000000-0005-0000-0000-00002D000000}"/>
    <cellStyle name="Обычный 5 2 3 4" xfId="539" xr:uid="{00000000-0005-0000-0000-00002E000000}"/>
    <cellStyle name="Обычный 5 2 3 5" xfId="683" xr:uid="{00000000-0005-0000-0000-00002F000000}"/>
    <cellStyle name="Обычный 5 2 4" xfId="108" xr:uid="{00000000-0005-0000-0000-000030000000}"/>
    <cellStyle name="Обычный 5 2 4 2" xfId="358" xr:uid="{00000000-0005-0000-0000-000031000000}"/>
    <cellStyle name="Обычный 5 2 4 3" xfId="573" xr:uid="{00000000-0005-0000-0000-000032000000}"/>
    <cellStyle name="Обычный 5 2 4 4" xfId="717" xr:uid="{00000000-0005-0000-0000-000033000000}"/>
    <cellStyle name="Обычный 5 2 5" xfId="58" xr:uid="{00000000-0005-0000-0000-000034000000}"/>
    <cellStyle name="Обычный 5 2 5 2" xfId="308" xr:uid="{00000000-0005-0000-0000-000035000000}"/>
    <cellStyle name="Обычный 5 2 5 3" xfId="612" xr:uid="{00000000-0005-0000-0000-000036000000}"/>
    <cellStyle name="Обычный 5 2 5 4" xfId="756" xr:uid="{00000000-0005-0000-0000-000037000000}"/>
    <cellStyle name="Обычный 5 2 6" xfId="164" xr:uid="{00000000-0005-0000-0000-000038000000}"/>
    <cellStyle name="Обычный 5 2 6 2" xfId="414" xr:uid="{00000000-0005-0000-0000-000039000000}"/>
    <cellStyle name="Обычный 5 2 7" xfId="199" xr:uid="{00000000-0005-0000-0000-00003A000000}"/>
    <cellStyle name="Обычный 5 2 7 2" xfId="449" xr:uid="{00000000-0005-0000-0000-00003B000000}"/>
    <cellStyle name="Обычный 5 2 8" xfId="234" xr:uid="{00000000-0005-0000-0000-00003C000000}"/>
    <cellStyle name="Обычный 5 2 8 2" xfId="484" xr:uid="{00000000-0005-0000-0000-00003D000000}"/>
    <cellStyle name="Обычный 5 2 9" xfId="269" xr:uid="{00000000-0005-0000-0000-00003E000000}"/>
    <cellStyle name="Обычный 5 3" xfId="24" xr:uid="{00000000-0005-0000-0000-00003F000000}"/>
    <cellStyle name="Обычный 5 3 10" xfId="528" xr:uid="{00000000-0005-0000-0000-000040000000}"/>
    <cellStyle name="Обычный 5 3 11" xfId="672" xr:uid="{00000000-0005-0000-0000-000041000000}"/>
    <cellStyle name="Обычный 5 3 2" xfId="42" xr:uid="{00000000-0005-0000-0000-000042000000}"/>
    <cellStyle name="Обычный 5 3 2 2" xfId="131" xr:uid="{00000000-0005-0000-0000-000043000000}"/>
    <cellStyle name="Обычный 5 3 2 2 2" xfId="381" xr:uid="{00000000-0005-0000-0000-000044000000}"/>
    <cellStyle name="Обычный 5 3 2 2 3" xfId="596" xr:uid="{00000000-0005-0000-0000-000045000000}"/>
    <cellStyle name="Обычный 5 3 2 2 4" xfId="740" xr:uid="{00000000-0005-0000-0000-000046000000}"/>
    <cellStyle name="Обычный 5 3 2 3" xfId="97" xr:uid="{00000000-0005-0000-0000-000047000000}"/>
    <cellStyle name="Обычный 5 3 2 3 2" xfId="347" xr:uid="{00000000-0005-0000-0000-000048000000}"/>
    <cellStyle name="Обычный 5 3 2 3 3" xfId="651" xr:uid="{00000000-0005-0000-0000-000049000000}"/>
    <cellStyle name="Обычный 5 3 2 3 4" xfId="795" xr:uid="{00000000-0005-0000-0000-00004A000000}"/>
    <cellStyle name="Обычный 5 3 2 4" xfId="187" xr:uid="{00000000-0005-0000-0000-00004B000000}"/>
    <cellStyle name="Обычный 5 3 2 4 2" xfId="437" xr:uid="{00000000-0005-0000-0000-00004C000000}"/>
    <cellStyle name="Обычный 5 3 2 5" xfId="222" xr:uid="{00000000-0005-0000-0000-00004D000000}"/>
    <cellStyle name="Обычный 5 3 2 5 2" xfId="472" xr:uid="{00000000-0005-0000-0000-00004E000000}"/>
    <cellStyle name="Обычный 5 3 2 6" xfId="257" xr:uid="{00000000-0005-0000-0000-00004F000000}"/>
    <cellStyle name="Обычный 5 3 2 6 2" xfId="507" xr:uid="{00000000-0005-0000-0000-000050000000}"/>
    <cellStyle name="Обычный 5 3 2 7" xfId="292" xr:uid="{00000000-0005-0000-0000-000051000000}"/>
    <cellStyle name="Обычный 5 3 2 8" xfId="562" xr:uid="{00000000-0005-0000-0000-000052000000}"/>
    <cellStyle name="Обычный 5 3 2 9" xfId="706" xr:uid="{00000000-0005-0000-0000-000053000000}"/>
    <cellStyle name="Обычный 5 3 3" xfId="79" xr:uid="{00000000-0005-0000-0000-000054000000}"/>
    <cellStyle name="Обычный 5 3 3 2" xfId="147" xr:uid="{00000000-0005-0000-0000-000055000000}"/>
    <cellStyle name="Обычный 5 3 3 2 2" xfId="397" xr:uid="{00000000-0005-0000-0000-000056000000}"/>
    <cellStyle name="Обычный 5 3 3 2 3" xfId="633" xr:uid="{00000000-0005-0000-0000-000057000000}"/>
    <cellStyle name="Обычный 5 3 3 2 4" xfId="777" xr:uid="{00000000-0005-0000-0000-000058000000}"/>
    <cellStyle name="Обычный 5 3 3 3" xfId="329" xr:uid="{00000000-0005-0000-0000-000059000000}"/>
    <cellStyle name="Обычный 5 3 3 4" xfId="544" xr:uid="{00000000-0005-0000-0000-00005A000000}"/>
    <cellStyle name="Обычный 5 3 3 5" xfId="688" xr:uid="{00000000-0005-0000-0000-00005B000000}"/>
    <cellStyle name="Обычный 5 3 4" xfId="113" xr:uid="{00000000-0005-0000-0000-00005C000000}"/>
    <cellStyle name="Обычный 5 3 4 2" xfId="363" xr:uid="{00000000-0005-0000-0000-00005D000000}"/>
    <cellStyle name="Обычный 5 3 4 3" xfId="578" xr:uid="{00000000-0005-0000-0000-00005E000000}"/>
    <cellStyle name="Обычный 5 3 4 4" xfId="722" xr:uid="{00000000-0005-0000-0000-00005F000000}"/>
    <cellStyle name="Обычный 5 3 5" xfId="63" xr:uid="{00000000-0005-0000-0000-000060000000}"/>
    <cellStyle name="Обычный 5 3 5 2" xfId="313" xr:uid="{00000000-0005-0000-0000-000061000000}"/>
    <cellStyle name="Обычный 5 3 5 3" xfId="617" xr:uid="{00000000-0005-0000-0000-000062000000}"/>
    <cellStyle name="Обычный 5 3 5 4" xfId="761" xr:uid="{00000000-0005-0000-0000-000063000000}"/>
    <cellStyle name="Обычный 5 3 6" xfId="169" xr:uid="{00000000-0005-0000-0000-000064000000}"/>
    <cellStyle name="Обычный 5 3 6 2" xfId="419" xr:uid="{00000000-0005-0000-0000-000065000000}"/>
    <cellStyle name="Обычный 5 3 7" xfId="204" xr:uid="{00000000-0005-0000-0000-000066000000}"/>
    <cellStyle name="Обычный 5 3 7 2" xfId="454" xr:uid="{00000000-0005-0000-0000-000067000000}"/>
    <cellStyle name="Обычный 5 3 8" xfId="239" xr:uid="{00000000-0005-0000-0000-000068000000}"/>
    <cellStyle name="Обычный 5 3 8 2" xfId="489" xr:uid="{00000000-0005-0000-0000-000069000000}"/>
    <cellStyle name="Обычный 5 3 9" xfId="274" xr:uid="{00000000-0005-0000-0000-00006A000000}"/>
    <cellStyle name="Обычный 5 4" xfId="32" xr:uid="{00000000-0005-0000-0000-00006B000000}"/>
    <cellStyle name="Обычный 5 4 10" xfId="662" xr:uid="{00000000-0005-0000-0000-00006C000000}"/>
    <cellStyle name="Обычный 5 4 2" xfId="87" xr:uid="{00000000-0005-0000-0000-00006D000000}"/>
    <cellStyle name="Обычный 5 4 2 2" xfId="153" xr:uid="{00000000-0005-0000-0000-00006E000000}"/>
    <cellStyle name="Обычный 5 4 2 2 2" xfId="403" xr:uid="{00000000-0005-0000-0000-00006F000000}"/>
    <cellStyle name="Обычный 5 4 2 2 3" xfId="641" xr:uid="{00000000-0005-0000-0000-000070000000}"/>
    <cellStyle name="Обычный 5 4 2 2 4" xfId="785" xr:uid="{00000000-0005-0000-0000-000071000000}"/>
    <cellStyle name="Обычный 5 4 2 3" xfId="337" xr:uid="{00000000-0005-0000-0000-000072000000}"/>
    <cellStyle name="Обычный 5 4 2 4" xfId="552" xr:uid="{00000000-0005-0000-0000-000073000000}"/>
    <cellStyle name="Обычный 5 4 2 5" xfId="696" xr:uid="{00000000-0005-0000-0000-000074000000}"/>
    <cellStyle name="Обычный 5 4 3" xfId="121" xr:uid="{00000000-0005-0000-0000-000075000000}"/>
    <cellStyle name="Обычный 5 4 3 2" xfId="371" xr:uid="{00000000-0005-0000-0000-000076000000}"/>
    <cellStyle name="Обычный 5 4 3 3" xfId="586" xr:uid="{00000000-0005-0000-0000-000077000000}"/>
    <cellStyle name="Обычный 5 4 3 4" xfId="730" xr:uid="{00000000-0005-0000-0000-000078000000}"/>
    <cellStyle name="Обычный 5 4 4" xfId="53" xr:uid="{00000000-0005-0000-0000-000079000000}"/>
    <cellStyle name="Обычный 5 4 4 2" xfId="303" xr:uid="{00000000-0005-0000-0000-00007A000000}"/>
    <cellStyle name="Обычный 5 4 4 3" xfId="607" xr:uid="{00000000-0005-0000-0000-00007B000000}"/>
    <cellStyle name="Обычный 5 4 4 4" xfId="751" xr:uid="{00000000-0005-0000-0000-00007C000000}"/>
    <cellStyle name="Обычный 5 4 5" xfId="177" xr:uid="{00000000-0005-0000-0000-00007D000000}"/>
    <cellStyle name="Обычный 5 4 5 2" xfId="427" xr:uid="{00000000-0005-0000-0000-00007E000000}"/>
    <cellStyle name="Обычный 5 4 6" xfId="212" xr:uid="{00000000-0005-0000-0000-00007F000000}"/>
    <cellStyle name="Обычный 5 4 6 2" xfId="462" xr:uid="{00000000-0005-0000-0000-000080000000}"/>
    <cellStyle name="Обычный 5 4 7" xfId="247" xr:uid="{00000000-0005-0000-0000-000081000000}"/>
    <cellStyle name="Обычный 5 4 7 2" xfId="497" xr:uid="{00000000-0005-0000-0000-000082000000}"/>
    <cellStyle name="Обычный 5 4 8" xfId="282" xr:uid="{00000000-0005-0000-0000-000083000000}"/>
    <cellStyle name="Обычный 5 4 9" xfId="518" xr:uid="{00000000-0005-0000-0000-000084000000}"/>
    <cellStyle name="Обычный 5 5" xfId="69" xr:uid="{00000000-0005-0000-0000-000085000000}"/>
    <cellStyle name="Обычный 5 5 2" xfId="137" xr:uid="{00000000-0005-0000-0000-000086000000}"/>
    <cellStyle name="Обычный 5 5 2 2" xfId="387" xr:uid="{00000000-0005-0000-0000-000087000000}"/>
    <cellStyle name="Обычный 5 5 2 3" xfId="623" xr:uid="{00000000-0005-0000-0000-000088000000}"/>
    <cellStyle name="Обычный 5 5 2 4" xfId="767" xr:uid="{00000000-0005-0000-0000-000089000000}"/>
    <cellStyle name="Обычный 5 5 3" xfId="319" xr:uid="{00000000-0005-0000-0000-00008A000000}"/>
    <cellStyle name="Обычный 5 5 4" xfId="534" xr:uid="{00000000-0005-0000-0000-00008B000000}"/>
    <cellStyle name="Обычный 5 5 5" xfId="678" xr:uid="{00000000-0005-0000-0000-00008C000000}"/>
    <cellStyle name="Обычный 5 6" xfId="103" xr:uid="{00000000-0005-0000-0000-00008D000000}"/>
    <cellStyle name="Обычный 5 6 2" xfId="353" xr:uid="{00000000-0005-0000-0000-00008E000000}"/>
    <cellStyle name="Обычный 5 6 3" xfId="568" xr:uid="{00000000-0005-0000-0000-00008F000000}"/>
    <cellStyle name="Обычный 5 6 4" xfId="712" xr:uid="{00000000-0005-0000-0000-000090000000}"/>
    <cellStyle name="Обычный 5 7" xfId="48" xr:uid="{00000000-0005-0000-0000-000091000000}"/>
    <cellStyle name="Обычный 5 7 2" xfId="298" xr:uid="{00000000-0005-0000-0000-000092000000}"/>
    <cellStyle name="Обычный 5 7 3" xfId="602" xr:uid="{00000000-0005-0000-0000-000093000000}"/>
    <cellStyle name="Обычный 5 7 4" xfId="746" xr:uid="{00000000-0005-0000-0000-000094000000}"/>
    <cellStyle name="Обычный 5 8" xfId="159" xr:uid="{00000000-0005-0000-0000-000095000000}"/>
    <cellStyle name="Обычный 5 8 2" xfId="409" xr:uid="{00000000-0005-0000-0000-000096000000}"/>
    <cellStyle name="Обычный 5 9" xfId="194" xr:uid="{00000000-0005-0000-0000-000097000000}"/>
    <cellStyle name="Обычный 5 9 2" xfId="444" xr:uid="{00000000-0005-0000-0000-000098000000}"/>
    <cellStyle name="Обычный 6" xfId="16" xr:uid="{00000000-0005-0000-0000-000099000000}"/>
    <cellStyle name="Обычный 6 10" xfId="231" xr:uid="{00000000-0005-0000-0000-00009A000000}"/>
    <cellStyle name="Обычный 6 10 2" xfId="481" xr:uid="{00000000-0005-0000-0000-00009B000000}"/>
    <cellStyle name="Обычный 6 11" xfId="266" xr:uid="{00000000-0005-0000-0000-00009C000000}"/>
    <cellStyle name="Обычный 6 12" xfId="515" xr:uid="{00000000-0005-0000-0000-00009D000000}"/>
    <cellStyle name="Обычный 6 13" xfId="659" xr:uid="{00000000-0005-0000-0000-00009E000000}"/>
    <cellStyle name="Обычный 6 2" xfId="21" xr:uid="{00000000-0005-0000-0000-00009F000000}"/>
    <cellStyle name="Обычный 6 2 10" xfId="525" xr:uid="{00000000-0005-0000-0000-0000A0000000}"/>
    <cellStyle name="Обычный 6 2 11" xfId="669" xr:uid="{00000000-0005-0000-0000-0000A1000000}"/>
    <cellStyle name="Обычный 6 2 2" xfId="39" xr:uid="{00000000-0005-0000-0000-0000A2000000}"/>
    <cellStyle name="Обычный 6 2 2 2" xfId="128" xr:uid="{00000000-0005-0000-0000-0000A3000000}"/>
    <cellStyle name="Обычный 6 2 2 2 2" xfId="378" xr:uid="{00000000-0005-0000-0000-0000A4000000}"/>
    <cellStyle name="Обычный 6 2 2 2 3" xfId="593" xr:uid="{00000000-0005-0000-0000-0000A5000000}"/>
    <cellStyle name="Обычный 6 2 2 2 4" xfId="737" xr:uid="{00000000-0005-0000-0000-0000A6000000}"/>
    <cellStyle name="Обычный 6 2 2 3" xfId="94" xr:uid="{00000000-0005-0000-0000-0000A7000000}"/>
    <cellStyle name="Обычный 6 2 2 3 2" xfId="344" xr:uid="{00000000-0005-0000-0000-0000A8000000}"/>
    <cellStyle name="Обычный 6 2 2 3 3" xfId="648" xr:uid="{00000000-0005-0000-0000-0000A9000000}"/>
    <cellStyle name="Обычный 6 2 2 3 4" xfId="792" xr:uid="{00000000-0005-0000-0000-0000AA000000}"/>
    <cellStyle name="Обычный 6 2 2 4" xfId="184" xr:uid="{00000000-0005-0000-0000-0000AB000000}"/>
    <cellStyle name="Обычный 6 2 2 4 2" xfId="434" xr:uid="{00000000-0005-0000-0000-0000AC000000}"/>
    <cellStyle name="Обычный 6 2 2 5" xfId="219" xr:uid="{00000000-0005-0000-0000-0000AD000000}"/>
    <cellStyle name="Обычный 6 2 2 5 2" xfId="469" xr:uid="{00000000-0005-0000-0000-0000AE000000}"/>
    <cellStyle name="Обычный 6 2 2 6" xfId="254" xr:uid="{00000000-0005-0000-0000-0000AF000000}"/>
    <cellStyle name="Обычный 6 2 2 6 2" xfId="504" xr:uid="{00000000-0005-0000-0000-0000B0000000}"/>
    <cellStyle name="Обычный 6 2 2 7" xfId="289" xr:uid="{00000000-0005-0000-0000-0000B1000000}"/>
    <cellStyle name="Обычный 6 2 2 8" xfId="559" xr:uid="{00000000-0005-0000-0000-0000B2000000}"/>
    <cellStyle name="Обычный 6 2 2 9" xfId="703" xr:uid="{00000000-0005-0000-0000-0000B3000000}"/>
    <cellStyle name="Обычный 6 2 3" xfId="76" xr:uid="{00000000-0005-0000-0000-0000B4000000}"/>
    <cellStyle name="Обычный 6 2 3 2" xfId="144" xr:uid="{00000000-0005-0000-0000-0000B5000000}"/>
    <cellStyle name="Обычный 6 2 3 2 2" xfId="394" xr:uid="{00000000-0005-0000-0000-0000B6000000}"/>
    <cellStyle name="Обычный 6 2 3 2 3" xfId="630" xr:uid="{00000000-0005-0000-0000-0000B7000000}"/>
    <cellStyle name="Обычный 6 2 3 2 4" xfId="774" xr:uid="{00000000-0005-0000-0000-0000B8000000}"/>
    <cellStyle name="Обычный 6 2 3 3" xfId="326" xr:uid="{00000000-0005-0000-0000-0000B9000000}"/>
    <cellStyle name="Обычный 6 2 3 4" xfId="541" xr:uid="{00000000-0005-0000-0000-0000BA000000}"/>
    <cellStyle name="Обычный 6 2 3 5" xfId="685" xr:uid="{00000000-0005-0000-0000-0000BB000000}"/>
    <cellStyle name="Обычный 6 2 4" xfId="110" xr:uid="{00000000-0005-0000-0000-0000BC000000}"/>
    <cellStyle name="Обычный 6 2 4 2" xfId="360" xr:uid="{00000000-0005-0000-0000-0000BD000000}"/>
    <cellStyle name="Обычный 6 2 4 3" xfId="575" xr:uid="{00000000-0005-0000-0000-0000BE000000}"/>
    <cellStyle name="Обычный 6 2 4 4" xfId="719" xr:uid="{00000000-0005-0000-0000-0000BF000000}"/>
    <cellStyle name="Обычный 6 2 5" xfId="60" xr:uid="{00000000-0005-0000-0000-0000C0000000}"/>
    <cellStyle name="Обычный 6 2 5 2" xfId="310" xr:uid="{00000000-0005-0000-0000-0000C1000000}"/>
    <cellStyle name="Обычный 6 2 5 3" xfId="614" xr:uid="{00000000-0005-0000-0000-0000C2000000}"/>
    <cellStyle name="Обычный 6 2 5 4" xfId="758" xr:uid="{00000000-0005-0000-0000-0000C3000000}"/>
    <cellStyle name="Обычный 6 2 6" xfId="166" xr:uid="{00000000-0005-0000-0000-0000C4000000}"/>
    <cellStyle name="Обычный 6 2 6 2" xfId="416" xr:uid="{00000000-0005-0000-0000-0000C5000000}"/>
    <cellStyle name="Обычный 6 2 7" xfId="201" xr:uid="{00000000-0005-0000-0000-0000C6000000}"/>
    <cellStyle name="Обычный 6 2 7 2" xfId="451" xr:uid="{00000000-0005-0000-0000-0000C7000000}"/>
    <cellStyle name="Обычный 6 2 8" xfId="236" xr:uid="{00000000-0005-0000-0000-0000C8000000}"/>
    <cellStyle name="Обычный 6 2 8 2" xfId="486" xr:uid="{00000000-0005-0000-0000-0000C9000000}"/>
    <cellStyle name="Обычный 6 2 9" xfId="271" xr:uid="{00000000-0005-0000-0000-0000CA000000}"/>
    <cellStyle name="Обычный 6 3" xfId="26" xr:uid="{00000000-0005-0000-0000-0000CB000000}"/>
    <cellStyle name="Обычный 6 3 10" xfId="530" xr:uid="{00000000-0005-0000-0000-0000CC000000}"/>
    <cellStyle name="Обычный 6 3 11" xfId="674" xr:uid="{00000000-0005-0000-0000-0000CD000000}"/>
    <cellStyle name="Обычный 6 3 2" xfId="44" xr:uid="{00000000-0005-0000-0000-0000CE000000}"/>
    <cellStyle name="Обычный 6 3 2 2" xfId="133" xr:uid="{00000000-0005-0000-0000-0000CF000000}"/>
    <cellStyle name="Обычный 6 3 2 2 2" xfId="383" xr:uid="{00000000-0005-0000-0000-0000D0000000}"/>
    <cellStyle name="Обычный 6 3 2 2 3" xfId="598" xr:uid="{00000000-0005-0000-0000-0000D1000000}"/>
    <cellStyle name="Обычный 6 3 2 2 4" xfId="742" xr:uid="{00000000-0005-0000-0000-0000D2000000}"/>
    <cellStyle name="Обычный 6 3 2 3" xfId="99" xr:uid="{00000000-0005-0000-0000-0000D3000000}"/>
    <cellStyle name="Обычный 6 3 2 3 2" xfId="349" xr:uid="{00000000-0005-0000-0000-0000D4000000}"/>
    <cellStyle name="Обычный 6 3 2 3 3" xfId="653" xr:uid="{00000000-0005-0000-0000-0000D5000000}"/>
    <cellStyle name="Обычный 6 3 2 3 4" xfId="797" xr:uid="{00000000-0005-0000-0000-0000D6000000}"/>
    <cellStyle name="Обычный 6 3 2 4" xfId="189" xr:uid="{00000000-0005-0000-0000-0000D7000000}"/>
    <cellStyle name="Обычный 6 3 2 4 2" xfId="439" xr:uid="{00000000-0005-0000-0000-0000D8000000}"/>
    <cellStyle name="Обычный 6 3 2 5" xfId="224" xr:uid="{00000000-0005-0000-0000-0000D9000000}"/>
    <cellStyle name="Обычный 6 3 2 5 2" xfId="474" xr:uid="{00000000-0005-0000-0000-0000DA000000}"/>
    <cellStyle name="Обычный 6 3 2 6" xfId="259" xr:uid="{00000000-0005-0000-0000-0000DB000000}"/>
    <cellStyle name="Обычный 6 3 2 6 2" xfId="509" xr:uid="{00000000-0005-0000-0000-0000DC000000}"/>
    <cellStyle name="Обычный 6 3 2 7" xfId="294" xr:uid="{00000000-0005-0000-0000-0000DD000000}"/>
    <cellStyle name="Обычный 6 3 2 8" xfId="564" xr:uid="{00000000-0005-0000-0000-0000DE000000}"/>
    <cellStyle name="Обычный 6 3 2 9" xfId="708" xr:uid="{00000000-0005-0000-0000-0000DF000000}"/>
    <cellStyle name="Обычный 6 3 3" xfId="81" xr:uid="{00000000-0005-0000-0000-0000E0000000}"/>
    <cellStyle name="Обычный 6 3 3 2" xfId="149" xr:uid="{00000000-0005-0000-0000-0000E1000000}"/>
    <cellStyle name="Обычный 6 3 3 2 2" xfId="399" xr:uid="{00000000-0005-0000-0000-0000E2000000}"/>
    <cellStyle name="Обычный 6 3 3 2 3" xfId="635" xr:uid="{00000000-0005-0000-0000-0000E3000000}"/>
    <cellStyle name="Обычный 6 3 3 2 4" xfId="779" xr:uid="{00000000-0005-0000-0000-0000E4000000}"/>
    <cellStyle name="Обычный 6 3 3 3" xfId="331" xr:uid="{00000000-0005-0000-0000-0000E5000000}"/>
    <cellStyle name="Обычный 6 3 3 4" xfId="546" xr:uid="{00000000-0005-0000-0000-0000E6000000}"/>
    <cellStyle name="Обычный 6 3 3 5" xfId="690" xr:uid="{00000000-0005-0000-0000-0000E7000000}"/>
    <cellStyle name="Обычный 6 3 4" xfId="115" xr:uid="{00000000-0005-0000-0000-0000E8000000}"/>
    <cellStyle name="Обычный 6 3 4 2" xfId="365" xr:uid="{00000000-0005-0000-0000-0000E9000000}"/>
    <cellStyle name="Обычный 6 3 4 3" xfId="580" xr:uid="{00000000-0005-0000-0000-0000EA000000}"/>
    <cellStyle name="Обычный 6 3 4 4" xfId="724" xr:uid="{00000000-0005-0000-0000-0000EB000000}"/>
    <cellStyle name="Обычный 6 3 5" xfId="65" xr:uid="{00000000-0005-0000-0000-0000EC000000}"/>
    <cellStyle name="Обычный 6 3 5 2" xfId="315" xr:uid="{00000000-0005-0000-0000-0000ED000000}"/>
    <cellStyle name="Обычный 6 3 5 3" xfId="619" xr:uid="{00000000-0005-0000-0000-0000EE000000}"/>
    <cellStyle name="Обычный 6 3 5 4" xfId="763" xr:uid="{00000000-0005-0000-0000-0000EF000000}"/>
    <cellStyle name="Обычный 6 3 6" xfId="171" xr:uid="{00000000-0005-0000-0000-0000F0000000}"/>
    <cellStyle name="Обычный 6 3 6 2" xfId="421" xr:uid="{00000000-0005-0000-0000-0000F1000000}"/>
    <cellStyle name="Обычный 6 3 7" xfId="206" xr:uid="{00000000-0005-0000-0000-0000F2000000}"/>
    <cellStyle name="Обычный 6 3 7 2" xfId="456" xr:uid="{00000000-0005-0000-0000-0000F3000000}"/>
    <cellStyle name="Обычный 6 3 8" xfId="241" xr:uid="{00000000-0005-0000-0000-0000F4000000}"/>
    <cellStyle name="Обычный 6 3 8 2" xfId="491" xr:uid="{00000000-0005-0000-0000-0000F5000000}"/>
    <cellStyle name="Обычный 6 3 9" xfId="276" xr:uid="{00000000-0005-0000-0000-0000F6000000}"/>
    <cellStyle name="Обычный 6 4" xfId="34" xr:uid="{00000000-0005-0000-0000-0000F7000000}"/>
    <cellStyle name="Обычный 6 4 10" xfId="664" xr:uid="{00000000-0005-0000-0000-0000F8000000}"/>
    <cellStyle name="Обычный 6 4 2" xfId="89" xr:uid="{00000000-0005-0000-0000-0000F9000000}"/>
    <cellStyle name="Обычный 6 4 2 2" xfId="155" xr:uid="{00000000-0005-0000-0000-0000FA000000}"/>
    <cellStyle name="Обычный 6 4 2 2 2" xfId="405" xr:uid="{00000000-0005-0000-0000-0000FB000000}"/>
    <cellStyle name="Обычный 6 4 2 2 3" xfId="643" xr:uid="{00000000-0005-0000-0000-0000FC000000}"/>
    <cellStyle name="Обычный 6 4 2 2 4" xfId="787" xr:uid="{00000000-0005-0000-0000-0000FD000000}"/>
    <cellStyle name="Обычный 6 4 2 3" xfId="339" xr:uid="{00000000-0005-0000-0000-0000FE000000}"/>
    <cellStyle name="Обычный 6 4 2 4" xfId="554" xr:uid="{00000000-0005-0000-0000-0000FF000000}"/>
    <cellStyle name="Обычный 6 4 2 5" xfId="698" xr:uid="{00000000-0005-0000-0000-000000010000}"/>
    <cellStyle name="Обычный 6 4 3" xfId="123" xr:uid="{00000000-0005-0000-0000-000001010000}"/>
    <cellStyle name="Обычный 6 4 3 2" xfId="373" xr:uid="{00000000-0005-0000-0000-000002010000}"/>
    <cellStyle name="Обычный 6 4 3 3" xfId="588" xr:uid="{00000000-0005-0000-0000-000003010000}"/>
    <cellStyle name="Обычный 6 4 3 4" xfId="732" xr:uid="{00000000-0005-0000-0000-000004010000}"/>
    <cellStyle name="Обычный 6 4 4" xfId="55" xr:uid="{00000000-0005-0000-0000-000005010000}"/>
    <cellStyle name="Обычный 6 4 4 2" xfId="305" xr:uid="{00000000-0005-0000-0000-000006010000}"/>
    <cellStyle name="Обычный 6 4 4 3" xfId="609" xr:uid="{00000000-0005-0000-0000-000007010000}"/>
    <cellStyle name="Обычный 6 4 4 4" xfId="753" xr:uid="{00000000-0005-0000-0000-000008010000}"/>
    <cellStyle name="Обычный 6 4 5" xfId="179" xr:uid="{00000000-0005-0000-0000-000009010000}"/>
    <cellStyle name="Обычный 6 4 5 2" xfId="429" xr:uid="{00000000-0005-0000-0000-00000A010000}"/>
    <cellStyle name="Обычный 6 4 6" xfId="214" xr:uid="{00000000-0005-0000-0000-00000B010000}"/>
    <cellStyle name="Обычный 6 4 6 2" xfId="464" xr:uid="{00000000-0005-0000-0000-00000C010000}"/>
    <cellStyle name="Обычный 6 4 7" xfId="249" xr:uid="{00000000-0005-0000-0000-00000D010000}"/>
    <cellStyle name="Обычный 6 4 7 2" xfId="499" xr:uid="{00000000-0005-0000-0000-00000E010000}"/>
    <cellStyle name="Обычный 6 4 8" xfId="284" xr:uid="{00000000-0005-0000-0000-00000F010000}"/>
    <cellStyle name="Обычный 6 4 9" xfId="520" xr:uid="{00000000-0005-0000-0000-000010010000}"/>
    <cellStyle name="Обычный 6 5" xfId="71" xr:uid="{00000000-0005-0000-0000-000011010000}"/>
    <cellStyle name="Обычный 6 5 2" xfId="139" xr:uid="{00000000-0005-0000-0000-000012010000}"/>
    <cellStyle name="Обычный 6 5 2 2" xfId="389" xr:uid="{00000000-0005-0000-0000-000013010000}"/>
    <cellStyle name="Обычный 6 5 2 3" xfId="625" xr:uid="{00000000-0005-0000-0000-000014010000}"/>
    <cellStyle name="Обычный 6 5 2 4" xfId="769" xr:uid="{00000000-0005-0000-0000-000015010000}"/>
    <cellStyle name="Обычный 6 5 3" xfId="321" xr:uid="{00000000-0005-0000-0000-000016010000}"/>
    <cellStyle name="Обычный 6 5 4" xfId="536" xr:uid="{00000000-0005-0000-0000-000017010000}"/>
    <cellStyle name="Обычный 6 5 5" xfId="680" xr:uid="{00000000-0005-0000-0000-000018010000}"/>
    <cellStyle name="Обычный 6 6" xfId="105" xr:uid="{00000000-0005-0000-0000-000019010000}"/>
    <cellStyle name="Обычный 6 6 2" xfId="355" xr:uid="{00000000-0005-0000-0000-00001A010000}"/>
    <cellStyle name="Обычный 6 6 3" xfId="570" xr:uid="{00000000-0005-0000-0000-00001B010000}"/>
    <cellStyle name="Обычный 6 6 4" xfId="714" xr:uid="{00000000-0005-0000-0000-00001C010000}"/>
    <cellStyle name="Обычный 6 7" xfId="50" xr:uid="{00000000-0005-0000-0000-00001D010000}"/>
    <cellStyle name="Обычный 6 7 2" xfId="300" xr:uid="{00000000-0005-0000-0000-00001E010000}"/>
    <cellStyle name="Обычный 6 7 3" xfId="604" xr:uid="{00000000-0005-0000-0000-00001F010000}"/>
    <cellStyle name="Обычный 6 7 4" xfId="748" xr:uid="{00000000-0005-0000-0000-000020010000}"/>
    <cellStyle name="Обычный 6 8" xfId="161" xr:uid="{00000000-0005-0000-0000-000021010000}"/>
    <cellStyle name="Обычный 6 8 2" xfId="411" xr:uid="{00000000-0005-0000-0000-000022010000}"/>
    <cellStyle name="Обычный 6 9" xfId="196" xr:uid="{00000000-0005-0000-0000-000023010000}"/>
    <cellStyle name="Обычный 6 9 2" xfId="446" xr:uid="{00000000-0005-0000-0000-000024010000}"/>
    <cellStyle name="Обычный 7" xfId="18" xr:uid="{00000000-0005-0000-0000-000025010000}"/>
    <cellStyle name="Обычный 7 10" xfId="233" xr:uid="{00000000-0005-0000-0000-000026010000}"/>
    <cellStyle name="Обычный 7 10 2" xfId="483" xr:uid="{00000000-0005-0000-0000-000027010000}"/>
    <cellStyle name="Обычный 7 11" xfId="268" xr:uid="{00000000-0005-0000-0000-000028010000}"/>
    <cellStyle name="Обычный 7 12" xfId="517" xr:uid="{00000000-0005-0000-0000-000029010000}"/>
    <cellStyle name="Обычный 7 13" xfId="661" xr:uid="{00000000-0005-0000-0000-00002A010000}"/>
    <cellStyle name="Обычный 7 2" xfId="23" xr:uid="{00000000-0005-0000-0000-00002B010000}"/>
    <cellStyle name="Обычный 7 2 10" xfId="527" xr:uid="{00000000-0005-0000-0000-00002C010000}"/>
    <cellStyle name="Обычный 7 2 11" xfId="671" xr:uid="{00000000-0005-0000-0000-00002D010000}"/>
    <cellStyle name="Обычный 7 2 2" xfId="41" xr:uid="{00000000-0005-0000-0000-00002E010000}"/>
    <cellStyle name="Обычный 7 2 2 2" xfId="130" xr:uid="{00000000-0005-0000-0000-00002F010000}"/>
    <cellStyle name="Обычный 7 2 2 2 2" xfId="380" xr:uid="{00000000-0005-0000-0000-000030010000}"/>
    <cellStyle name="Обычный 7 2 2 2 3" xfId="595" xr:uid="{00000000-0005-0000-0000-000031010000}"/>
    <cellStyle name="Обычный 7 2 2 2 4" xfId="739" xr:uid="{00000000-0005-0000-0000-000032010000}"/>
    <cellStyle name="Обычный 7 2 2 3" xfId="96" xr:uid="{00000000-0005-0000-0000-000033010000}"/>
    <cellStyle name="Обычный 7 2 2 3 2" xfId="346" xr:uid="{00000000-0005-0000-0000-000034010000}"/>
    <cellStyle name="Обычный 7 2 2 3 3" xfId="650" xr:uid="{00000000-0005-0000-0000-000035010000}"/>
    <cellStyle name="Обычный 7 2 2 3 4" xfId="794" xr:uid="{00000000-0005-0000-0000-000036010000}"/>
    <cellStyle name="Обычный 7 2 2 4" xfId="186" xr:uid="{00000000-0005-0000-0000-000037010000}"/>
    <cellStyle name="Обычный 7 2 2 4 2" xfId="436" xr:uid="{00000000-0005-0000-0000-000038010000}"/>
    <cellStyle name="Обычный 7 2 2 5" xfId="221" xr:uid="{00000000-0005-0000-0000-000039010000}"/>
    <cellStyle name="Обычный 7 2 2 5 2" xfId="471" xr:uid="{00000000-0005-0000-0000-00003A010000}"/>
    <cellStyle name="Обычный 7 2 2 6" xfId="256" xr:uid="{00000000-0005-0000-0000-00003B010000}"/>
    <cellStyle name="Обычный 7 2 2 6 2" xfId="506" xr:uid="{00000000-0005-0000-0000-00003C010000}"/>
    <cellStyle name="Обычный 7 2 2 7" xfId="291" xr:uid="{00000000-0005-0000-0000-00003D010000}"/>
    <cellStyle name="Обычный 7 2 2 8" xfId="561" xr:uid="{00000000-0005-0000-0000-00003E010000}"/>
    <cellStyle name="Обычный 7 2 2 9" xfId="705" xr:uid="{00000000-0005-0000-0000-00003F010000}"/>
    <cellStyle name="Обычный 7 2 3" xfId="78" xr:uid="{00000000-0005-0000-0000-000040010000}"/>
    <cellStyle name="Обычный 7 2 3 2" xfId="146" xr:uid="{00000000-0005-0000-0000-000041010000}"/>
    <cellStyle name="Обычный 7 2 3 2 2" xfId="396" xr:uid="{00000000-0005-0000-0000-000042010000}"/>
    <cellStyle name="Обычный 7 2 3 2 3" xfId="632" xr:uid="{00000000-0005-0000-0000-000043010000}"/>
    <cellStyle name="Обычный 7 2 3 2 4" xfId="776" xr:uid="{00000000-0005-0000-0000-000044010000}"/>
    <cellStyle name="Обычный 7 2 3 3" xfId="328" xr:uid="{00000000-0005-0000-0000-000045010000}"/>
    <cellStyle name="Обычный 7 2 3 4" xfId="543" xr:uid="{00000000-0005-0000-0000-000046010000}"/>
    <cellStyle name="Обычный 7 2 3 5" xfId="687" xr:uid="{00000000-0005-0000-0000-000047010000}"/>
    <cellStyle name="Обычный 7 2 4" xfId="112" xr:uid="{00000000-0005-0000-0000-000048010000}"/>
    <cellStyle name="Обычный 7 2 4 2" xfId="362" xr:uid="{00000000-0005-0000-0000-000049010000}"/>
    <cellStyle name="Обычный 7 2 4 3" xfId="577" xr:uid="{00000000-0005-0000-0000-00004A010000}"/>
    <cellStyle name="Обычный 7 2 4 4" xfId="721" xr:uid="{00000000-0005-0000-0000-00004B010000}"/>
    <cellStyle name="Обычный 7 2 5" xfId="62" xr:uid="{00000000-0005-0000-0000-00004C010000}"/>
    <cellStyle name="Обычный 7 2 5 2" xfId="312" xr:uid="{00000000-0005-0000-0000-00004D010000}"/>
    <cellStyle name="Обычный 7 2 5 3" xfId="616" xr:uid="{00000000-0005-0000-0000-00004E010000}"/>
    <cellStyle name="Обычный 7 2 5 4" xfId="760" xr:uid="{00000000-0005-0000-0000-00004F010000}"/>
    <cellStyle name="Обычный 7 2 6" xfId="168" xr:uid="{00000000-0005-0000-0000-000050010000}"/>
    <cellStyle name="Обычный 7 2 6 2" xfId="418" xr:uid="{00000000-0005-0000-0000-000051010000}"/>
    <cellStyle name="Обычный 7 2 7" xfId="203" xr:uid="{00000000-0005-0000-0000-000052010000}"/>
    <cellStyle name="Обычный 7 2 7 2" xfId="453" xr:uid="{00000000-0005-0000-0000-000053010000}"/>
    <cellStyle name="Обычный 7 2 8" xfId="238" xr:uid="{00000000-0005-0000-0000-000054010000}"/>
    <cellStyle name="Обычный 7 2 8 2" xfId="488" xr:uid="{00000000-0005-0000-0000-000055010000}"/>
    <cellStyle name="Обычный 7 2 9" xfId="273" xr:uid="{00000000-0005-0000-0000-000056010000}"/>
    <cellStyle name="Обычный 7 3" xfId="28" xr:uid="{00000000-0005-0000-0000-000057010000}"/>
    <cellStyle name="Обычный 7 3 10" xfId="532" xr:uid="{00000000-0005-0000-0000-000058010000}"/>
    <cellStyle name="Обычный 7 3 11" xfId="676" xr:uid="{00000000-0005-0000-0000-000059010000}"/>
    <cellStyle name="Обычный 7 3 2" xfId="46" xr:uid="{00000000-0005-0000-0000-00005A010000}"/>
    <cellStyle name="Обычный 7 3 2 2" xfId="135" xr:uid="{00000000-0005-0000-0000-00005B010000}"/>
    <cellStyle name="Обычный 7 3 2 2 2" xfId="385" xr:uid="{00000000-0005-0000-0000-00005C010000}"/>
    <cellStyle name="Обычный 7 3 2 2 3" xfId="600" xr:uid="{00000000-0005-0000-0000-00005D010000}"/>
    <cellStyle name="Обычный 7 3 2 2 4" xfId="744" xr:uid="{00000000-0005-0000-0000-00005E010000}"/>
    <cellStyle name="Обычный 7 3 2 3" xfId="101" xr:uid="{00000000-0005-0000-0000-00005F010000}"/>
    <cellStyle name="Обычный 7 3 2 3 2" xfId="351" xr:uid="{00000000-0005-0000-0000-000060010000}"/>
    <cellStyle name="Обычный 7 3 2 3 3" xfId="655" xr:uid="{00000000-0005-0000-0000-000061010000}"/>
    <cellStyle name="Обычный 7 3 2 3 4" xfId="799" xr:uid="{00000000-0005-0000-0000-000062010000}"/>
    <cellStyle name="Обычный 7 3 2 4" xfId="191" xr:uid="{00000000-0005-0000-0000-000063010000}"/>
    <cellStyle name="Обычный 7 3 2 4 2" xfId="441" xr:uid="{00000000-0005-0000-0000-000064010000}"/>
    <cellStyle name="Обычный 7 3 2 5" xfId="226" xr:uid="{00000000-0005-0000-0000-000065010000}"/>
    <cellStyle name="Обычный 7 3 2 5 2" xfId="476" xr:uid="{00000000-0005-0000-0000-000066010000}"/>
    <cellStyle name="Обычный 7 3 2 6" xfId="261" xr:uid="{00000000-0005-0000-0000-000067010000}"/>
    <cellStyle name="Обычный 7 3 2 6 2" xfId="511" xr:uid="{00000000-0005-0000-0000-000068010000}"/>
    <cellStyle name="Обычный 7 3 2 7" xfId="296" xr:uid="{00000000-0005-0000-0000-000069010000}"/>
    <cellStyle name="Обычный 7 3 2 8" xfId="566" xr:uid="{00000000-0005-0000-0000-00006A010000}"/>
    <cellStyle name="Обычный 7 3 2 9" xfId="710" xr:uid="{00000000-0005-0000-0000-00006B010000}"/>
    <cellStyle name="Обычный 7 3 3" xfId="83" xr:uid="{00000000-0005-0000-0000-00006C010000}"/>
    <cellStyle name="Обычный 7 3 3 2" xfId="151" xr:uid="{00000000-0005-0000-0000-00006D010000}"/>
    <cellStyle name="Обычный 7 3 3 2 2" xfId="401" xr:uid="{00000000-0005-0000-0000-00006E010000}"/>
    <cellStyle name="Обычный 7 3 3 2 3" xfId="637" xr:uid="{00000000-0005-0000-0000-00006F010000}"/>
    <cellStyle name="Обычный 7 3 3 2 4" xfId="781" xr:uid="{00000000-0005-0000-0000-000070010000}"/>
    <cellStyle name="Обычный 7 3 3 3" xfId="333" xr:uid="{00000000-0005-0000-0000-000071010000}"/>
    <cellStyle name="Обычный 7 3 3 4" xfId="548" xr:uid="{00000000-0005-0000-0000-000072010000}"/>
    <cellStyle name="Обычный 7 3 3 5" xfId="692" xr:uid="{00000000-0005-0000-0000-000073010000}"/>
    <cellStyle name="Обычный 7 3 4" xfId="117" xr:uid="{00000000-0005-0000-0000-000074010000}"/>
    <cellStyle name="Обычный 7 3 4 2" xfId="367" xr:uid="{00000000-0005-0000-0000-000075010000}"/>
    <cellStyle name="Обычный 7 3 4 3" xfId="582" xr:uid="{00000000-0005-0000-0000-000076010000}"/>
    <cellStyle name="Обычный 7 3 4 4" xfId="726" xr:uid="{00000000-0005-0000-0000-000077010000}"/>
    <cellStyle name="Обычный 7 3 5" xfId="67" xr:uid="{00000000-0005-0000-0000-000078010000}"/>
    <cellStyle name="Обычный 7 3 5 2" xfId="317" xr:uid="{00000000-0005-0000-0000-000079010000}"/>
    <cellStyle name="Обычный 7 3 5 3" xfId="621" xr:uid="{00000000-0005-0000-0000-00007A010000}"/>
    <cellStyle name="Обычный 7 3 5 4" xfId="765" xr:uid="{00000000-0005-0000-0000-00007B010000}"/>
    <cellStyle name="Обычный 7 3 6" xfId="173" xr:uid="{00000000-0005-0000-0000-00007C010000}"/>
    <cellStyle name="Обычный 7 3 6 2" xfId="423" xr:uid="{00000000-0005-0000-0000-00007D010000}"/>
    <cellStyle name="Обычный 7 3 7" xfId="208" xr:uid="{00000000-0005-0000-0000-00007E010000}"/>
    <cellStyle name="Обычный 7 3 7 2" xfId="458" xr:uid="{00000000-0005-0000-0000-00007F010000}"/>
    <cellStyle name="Обычный 7 3 8" xfId="243" xr:uid="{00000000-0005-0000-0000-000080010000}"/>
    <cellStyle name="Обычный 7 3 8 2" xfId="493" xr:uid="{00000000-0005-0000-0000-000081010000}"/>
    <cellStyle name="Обычный 7 3 9" xfId="278" xr:uid="{00000000-0005-0000-0000-000082010000}"/>
    <cellStyle name="Обычный 7 4" xfId="36" xr:uid="{00000000-0005-0000-0000-000083010000}"/>
    <cellStyle name="Обычный 7 4 10" xfId="666" xr:uid="{00000000-0005-0000-0000-000084010000}"/>
    <cellStyle name="Обычный 7 4 2" xfId="91" xr:uid="{00000000-0005-0000-0000-000085010000}"/>
    <cellStyle name="Обычный 7 4 2 2" xfId="157" xr:uid="{00000000-0005-0000-0000-000086010000}"/>
    <cellStyle name="Обычный 7 4 2 2 2" xfId="407" xr:uid="{00000000-0005-0000-0000-000087010000}"/>
    <cellStyle name="Обычный 7 4 2 2 3" xfId="645" xr:uid="{00000000-0005-0000-0000-000088010000}"/>
    <cellStyle name="Обычный 7 4 2 2 4" xfId="789" xr:uid="{00000000-0005-0000-0000-000089010000}"/>
    <cellStyle name="Обычный 7 4 2 3" xfId="341" xr:uid="{00000000-0005-0000-0000-00008A010000}"/>
    <cellStyle name="Обычный 7 4 2 4" xfId="556" xr:uid="{00000000-0005-0000-0000-00008B010000}"/>
    <cellStyle name="Обычный 7 4 2 5" xfId="700" xr:uid="{00000000-0005-0000-0000-00008C010000}"/>
    <cellStyle name="Обычный 7 4 3" xfId="125" xr:uid="{00000000-0005-0000-0000-00008D010000}"/>
    <cellStyle name="Обычный 7 4 3 2" xfId="375" xr:uid="{00000000-0005-0000-0000-00008E010000}"/>
    <cellStyle name="Обычный 7 4 3 3" xfId="590" xr:uid="{00000000-0005-0000-0000-00008F010000}"/>
    <cellStyle name="Обычный 7 4 3 4" xfId="734" xr:uid="{00000000-0005-0000-0000-000090010000}"/>
    <cellStyle name="Обычный 7 4 4" xfId="57" xr:uid="{00000000-0005-0000-0000-000091010000}"/>
    <cellStyle name="Обычный 7 4 4 2" xfId="307" xr:uid="{00000000-0005-0000-0000-000092010000}"/>
    <cellStyle name="Обычный 7 4 4 3" xfId="611" xr:uid="{00000000-0005-0000-0000-000093010000}"/>
    <cellStyle name="Обычный 7 4 4 4" xfId="755" xr:uid="{00000000-0005-0000-0000-000094010000}"/>
    <cellStyle name="Обычный 7 4 5" xfId="181" xr:uid="{00000000-0005-0000-0000-000095010000}"/>
    <cellStyle name="Обычный 7 4 5 2" xfId="431" xr:uid="{00000000-0005-0000-0000-000096010000}"/>
    <cellStyle name="Обычный 7 4 6" xfId="216" xr:uid="{00000000-0005-0000-0000-000097010000}"/>
    <cellStyle name="Обычный 7 4 6 2" xfId="466" xr:uid="{00000000-0005-0000-0000-000098010000}"/>
    <cellStyle name="Обычный 7 4 7" xfId="251" xr:uid="{00000000-0005-0000-0000-000099010000}"/>
    <cellStyle name="Обычный 7 4 7 2" xfId="501" xr:uid="{00000000-0005-0000-0000-00009A010000}"/>
    <cellStyle name="Обычный 7 4 8" xfId="286" xr:uid="{00000000-0005-0000-0000-00009B010000}"/>
    <cellStyle name="Обычный 7 4 9" xfId="522" xr:uid="{00000000-0005-0000-0000-00009C010000}"/>
    <cellStyle name="Обычный 7 5" xfId="73" xr:uid="{00000000-0005-0000-0000-00009D010000}"/>
    <cellStyle name="Обычный 7 5 2" xfId="141" xr:uid="{00000000-0005-0000-0000-00009E010000}"/>
    <cellStyle name="Обычный 7 5 2 2" xfId="391" xr:uid="{00000000-0005-0000-0000-00009F010000}"/>
    <cellStyle name="Обычный 7 5 2 3" xfId="627" xr:uid="{00000000-0005-0000-0000-0000A0010000}"/>
    <cellStyle name="Обычный 7 5 2 4" xfId="771" xr:uid="{00000000-0005-0000-0000-0000A1010000}"/>
    <cellStyle name="Обычный 7 5 3" xfId="323" xr:uid="{00000000-0005-0000-0000-0000A2010000}"/>
    <cellStyle name="Обычный 7 5 4" xfId="538" xr:uid="{00000000-0005-0000-0000-0000A3010000}"/>
    <cellStyle name="Обычный 7 5 5" xfId="682" xr:uid="{00000000-0005-0000-0000-0000A4010000}"/>
    <cellStyle name="Обычный 7 6" xfId="107" xr:uid="{00000000-0005-0000-0000-0000A5010000}"/>
    <cellStyle name="Обычный 7 6 2" xfId="357" xr:uid="{00000000-0005-0000-0000-0000A6010000}"/>
    <cellStyle name="Обычный 7 6 3" xfId="572" xr:uid="{00000000-0005-0000-0000-0000A7010000}"/>
    <cellStyle name="Обычный 7 6 4" xfId="716" xr:uid="{00000000-0005-0000-0000-0000A8010000}"/>
    <cellStyle name="Обычный 7 7" xfId="52" xr:uid="{00000000-0005-0000-0000-0000A9010000}"/>
    <cellStyle name="Обычный 7 7 2" xfId="302" xr:uid="{00000000-0005-0000-0000-0000AA010000}"/>
    <cellStyle name="Обычный 7 7 3" xfId="606" xr:uid="{00000000-0005-0000-0000-0000AB010000}"/>
    <cellStyle name="Обычный 7 7 4" xfId="750" xr:uid="{00000000-0005-0000-0000-0000AC010000}"/>
    <cellStyle name="Обычный 7 8" xfId="163" xr:uid="{00000000-0005-0000-0000-0000AD010000}"/>
    <cellStyle name="Обычный 7 8 2" xfId="413" xr:uid="{00000000-0005-0000-0000-0000AE010000}"/>
    <cellStyle name="Обычный 7 9" xfId="198" xr:uid="{00000000-0005-0000-0000-0000AF010000}"/>
    <cellStyle name="Обычный 7 9 2" xfId="448" xr:uid="{00000000-0005-0000-0000-0000B0010000}"/>
    <cellStyle name="Обычный 8" xfId="29" xr:uid="{00000000-0005-0000-0000-0000B1010000}"/>
    <cellStyle name="Обычный 8 10" xfId="533" xr:uid="{00000000-0005-0000-0000-0000B2010000}"/>
    <cellStyle name="Обычный 8 11" xfId="677" xr:uid="{00000000-0005-0000-0000-0000B3010000}"/>
    <cellStyle name="Обычный 8 2" xfId="47" xr:uid="{00000000-0005-0000-0000-0000B4010000}"/>
    <cellStyle name="Обычный 8 2 2" xfId="136" xr:uid="{00000000-0005-0000-0000-0000B5010000}"/>
    <cellStyle name="Обычный 8 2 2 2" xfId="386" xr:uid="{00000000-0005-0000-0000-0000B6010000}"/>
    <cellStyle name="Обычный 8 2 2 3" xfId="601" xr:uid="{00000000-0005-0000-0000-0000B7010000}"/>
    <cellStyle name="Обычный 8 2 2 4" xfId="745" xr:uid="{00000000-0005-0000-0000-0000B8010000}"/>
    <cellStyle name="Обычный 8 2 3" xfId="102" xr:uid="{00000000-0005-0000-0000-0000B9010000}"/>
    <cellStyle name="Обычный 8 2 3 2" xfId="352" xr:uid="{00000000-0005-0000-0000-0000BA010000}"/>
    <cellStyle name="Обычный 8 2 3 3" xfId="656" xr:uid="{00000000-0005-0000-0000-0000BB010000}"/>
    <cellStyle name="Обычный 8 2 3 4" xfId="800" xr:uid="{00000000-0005-0000-0000-0000BC010000}"/>
    <cellStyle name="Обычный 8 2 4" xfId="192" xr:uid="{00000000-0005-0000-0000-0000BD010000}"/>
    <cellStyle name="Обычный 8 2 4 2" xfId="442" xr:uid="{00000000-0005-0000-0000-0000BE010000}"/>
    <cellStyle name="Обычный 8 2 5" xfId="227" xr:uid="{00000000-0005-0000-0000-0000BF010000}"/>
    <cellStyle name="Обычный 8 2 5 2" xfId="477" xr:uid="{00000000-0005-0000-0000-0000C0010000}"/>
    <cellStyle name="Обычный 8 2 6" xfId="262" xr:uid="{00000000-0005-0000-0000-0000C1010000}"/>
    <cellStyle name="Обычный 8 2 6 2" xfId="512" xr:uid="{00000000-0005-0000-0000-0000C2010000}"/>
    <cellStyle name="Обычный 8 2 7" xfId="297" xr:uid="{00000000-0005-0000-0000-0000C3010000}"/>
    <cellStyle name="Обычный 8 2 8" xfId="567" xr:uid="{00000000-0005-0000-0000-0000C4010000}"/>
    <cellStyle name="Обычный 8 2 9" xfId="711" xr:uid="{00000000-0005-0000-0000-0000C5010000}"/>
    <cellStyle name="Обычный 8 3" xfId="84" xr:uid="{00000000-0005-0000-0000-0000C6010000}"/>
    <cellStyle name="Обычный 8 3 2" xfId="152" xr:uid="{00000000-0005-0000-0000-0000C7010000}"/>
    <cellStyle name="Обычный 8 3 2 2" xfId="402" xr:uid="{00000000-0005-0000-0000-0000C8010000}"/>
    <cellStyle name="Обычный 8 3 2 3" xfId="638" xr:uid="{00000000-0005-0000-0000-0000C9010000}"/>
    <cellStyle name="Обычный 8 3 2 4" xfId="782" xr:uid="{00000000-0005-0000-0000-0000CA010000}"/>
    <cellStyle name="Обычный 8 3 3" xfId="334" xr:uid="{00000000-0005-0000-0000-0000CB010000}"/>
    <cellStyle name="Обычный 8 3 4" xfId="549" xr:uid="{00000000-0005-0000-0000-0000CC010000}"/>
    <cellStyle name="Обычный 8 3 5" xfId="693" xr:uid="{00000000-0005-0000-0000-0000CD010000}"/>
    <cellStyle name="Обычный 8 4" xfId="118" xr:uid="{00000000-0005-0000-0000-0000CE010000}"/>
    <cellStyle name="Обычный 8 4 2" xfId="368" xr:uid="{00000000-0005-0000-0000-0000CF010000}"/>
    <cellStyle name="Обычный 8 4 3" xfId="583" xr:uid="{00000000-0005-0000-0000-0000D0010000}"/>
    <cellStyle name="Обычный 8 4 4" xfId="727" xr:uid="{00000000-0005-0000-0000-0000D1010000}"/>
    <cellStyle name="Обычный 8 5" xfId="68" xr:uid="{00000000-0005-0000-0000-0000D2010000}"/>
    <cellStyle name="Обычный 8 5 2" xfId="318" xr:uid="{00000000-0005-0000-0000-0000D3010000}"/>
    <cellStyle name="Обычный 8 5 3" xfId="622" xr:uid="{00000000-0005-0000-0000-0000D4010000}"/>
    <cellStyle name="Обычный 8 5 4" xfId="766" xr:uid="{00000000-0005-0000-0000-0000D5010000}"/>
    <cellStyle name="Обычный 8 6" xfId="174" xr:uid="{00000000-0005-0000-0000-0000D6010000}"/>
    <cellStyle name="Обычный 8 6 2" xfId="424" xr:uid="{00000000-0005-0000-0000-0000D7010000}"/>
    <cellStyle name="Обычный 8 7" xfId="209" xr:uid="{00000000-0005-0000-0000-0000D8010000}"/>
    <cellStyle name="Обычный 8 7 2" xfId="459" xr:uid="{00000000-0005-0000-0000-0000D9010000}"/>
    <cellStyle name="Обычный 8 8" xfId="244" xr:uid="{00000000-0005-0000-0000-0000DA010000}"/>
    <cellStyle name="Обычный 8 8 2" xfId="494" xr:uid="{00000000-0005-0000-0000-0000DB010000}"/>
    <cellStyle name="Обычный 8 9" xfId="279" xr:uid="{00000000-0005-0000-0000-0000DC010000}"/>
    <cellStyle name="Обычный 9" xfId="30" xr:uid="{00000000-0005-0000-0000-0000DD010000}"/>
    <cellStyle name="Обычный 9 2" xfId="119" xr:uid="{00000000-0005-0000-0000-0000DE010000}"/>
    <cellStyle name="Обычный 9 2 2" xfId="369" xr:uid="{00000000-0005-0000-0000-0000DF010000}"/>
    <cellStyle name="Обычный 9 2 3" xfId="584" xr:uid="{00000000-0005-0000-0000-0000E0010000}"/>
    <cellStyle name="Обычный 9 2 4" xfId="728" xr:uid="{00000000-0005-0000-0000-0000E1010000}"/>
    <cellStyle name="Обычный 9 3" xfId="85" xr:uid="{00000000-0005-0000-0000-0000E2010000}"/>
    <cellStyle name="Обычный 9 3 2" xfId="335" xr:uid="{00000000-0005-0000-0000-0000E3010000}"/>
    <cellStyle name="Обычный 9 3 3" xfId="639" xr:uid="{00000000-0005-0000-0000-0000E4010000}"/>
    <cellStyle name="Обычный 9 3 4" xfId="783" xr:uid="{00000000-0005-0000-0000-0000E5010000}"/>
    <cellStyle name="Обычный 9 4" xfId="175" xr:uid="{00000000-0005-0000-0000-0000E6010000}"/>
    <cellStyle name="Обычный 9 4 2" xfId="425" xr:uid="{00000000-0005-0000-0000-0000E7010000}"/>
    <cellStyle name="Обычный 9 5" xfId="210" xr:uid="{00000000-0005-0000-0000-0000E8010000}"/>
    <cellStyle name="Обычный 9 5 2" xfId="460" xr:uid="{00000000-0005-0000-0000-0000E9010000}"/>
    <cellStyle name="Обычный 9 6" xfId="245" xr:uid="{00000000-0005-0000-0000-0000EA010000}"/>
    <cellStyle name="Обычный 9 6 2" xfId="495" xr:uid="{00000000-0005-0000-0000-0000EB010000}"/>
    <cellStyle name="Обычный 9 7" xfId="280" xr:uid="{00000000-0005-0000-0000-0000EC010000}"/>
    <cellStyle name="Обычный 9 8" xfId="550" xr:uid="{00000000-0005-0000-0000-0000ED010000}"/>
    <cellStyle name="Обычный 9 9" xfId="694" xr:uid="{00000000-0005-0000-0000-0000EE010000}"/>
    <cellStyle name="Процентный 2" xfId="7" xr:uid="{00000000-0005-0000-0000-0000EF010000}"/>
    <cellStyle name="Процентный 3" xfId="11" xr:uid="{00000000-0005-0000-0000-0000F0010000}"/>
    <cellStyle name="Финансовый" xfId="1" builtinId="3"/>
    <cellStyle name="Финансовый 2" xfId="4" xr:uid="{00000000-0005-0000-0000-0000F2010000}"/>
    <cellStyle name="Финансовый 2 2" xfId="13" xr:uid="{00000000-0005-0000-0000-0000F3010000}"/>
    <cellStyle name="Финансовый 2 3" xfId="12" xr:uid="{00000000-0005-0000-0000-0000F4010000}"/>
    <cellStyle name="Финансовый 3" xfId="6" xr:uid="{00000000-0005-0000-0000-0000F5010000}"/>
    <cellStyle name="Финансовый 4" xfId="10" xr:uid="{00000000-0005-0000-0000-0000F6010000}"/>
    <cellStyle name="Финансовый 5" xfId="15" xr:uid="{00000000-0005-0000-0000-0000F7010000}"/>
    <cellStyle name="Финансовый 5 10" xfId="230" xr:uid="{00000000-0005-0000-0000-0000F8010000}"/>
    <cellStyle name="Финансовый 5 10 2" xfId="480" xr:uid="{00000000-0005-0000-0000-0000F9010000}"/>
    <cellStyle name="Финансовый 5 11" xfId="265" xr:uid="{00000000-0005-0000-0000-0000FA010000}"/>
    <cellStyle name="Финансовый 5 12" xfId="514" xr:uid="{00000000-0005-0000-0000-0000FB010000}"/>
    <cellStyle name="Финансовый 5 13" xfId="658" xr:uid="{00000000-0005-0000-0000-0000FC010000}"/>
    <cellStyle name="Финансовый 5 2" xfId="20" xr:uid="{00000000-0005-0000-0000-0000FD010000}"/>
    <cellStyle name="Финансовый 5 2 10" xfId="524" xr:uid="{00000000-0005-0000-0000-0000FE010000}"/>
    <cellStyle name="Финансовый 5 2 11" xfId="668" xr:uid="{00000000-0005-0000-0000-0000FF010000}"/>
    <cellStyle name="Финансовый 5 2 2" xfId="38" xr:uid="{00000000-0005-0000-0000-000000020000}"/>
    <cellStyle name="Финансовый 5 2 2 2" xfId="127" xr:uid="{00000000-0005-0000-0000-000001020000}"/>
    <cellStyle name="Финансовый 5 2 2 2 2" xfId="377" xr:uid="{00000000-0005-0000-0000-000002020000}"/>
    <cellStyle name="Финансовый 5 2 2 2 3" xfId="592" xr:uid="{00000000-0005-0000-0000-000003020000}"/>
    <cellStyle name="Финансовый 5 2 2 2 4" xfId="736" xr:uid="{00000000-0005-0000-0000-000004020000}"/>
    <cellStyle name="Финансовый 5 2 2 3" xfId="93" xr:uid="{00000000-0005-0000-0000-000005020000}"/>
    <cellStyle name="Финансовый 5 2 2 3 2" xfId="343" xr:uid="{00000000-0005-0000-0000-000006020000}"/>
    <cellStyle name="Финансовый 5 2 2 3 3" xfId="647" xr:uid="{00000000-0005-0000-0000-000007020000}"/>
    <cellStyle name="Финансовый 5 2 2 3 4" xfId="791" xr:uid="{00000000-0005-0000-0000-000008020000}"/>
    <cellStyle name="Финансовый 5 2 2 4" xfId="183" xr:uid="{00000000-0005-0000-0000-000009020000}"/>
    <cellStyle name="Финансовый 5 2 2 4 2" xfId="433" xr:uid="{00000000-0005-0000-0000-00000A020000}"/>
    <cellStyle name="Финансовый 5 2 2 5" xfId="218" xr:uid="{00000000-0005-0000-0000-00000B020000}"/>
    <cellStyle name="Финансовый 5 2 2 5 2" xfId="468" xr:uid="{00000000-0005-0000-0000-00000C020000}"/>
    <cellStyle name="Финансовый 5 2 2 6" xfId="253" xr:uid="{00000000-0005-0000-0000-00000D020000}"/>
    <cellStyle name="Финансовый 5 2 2 6 2" xfId="503" xr:uid="{00000000-0005-0000-0000-00000E020000}"/>
    <cellStyle name="Финансовый 5 2 2 7" xfId="288" xr:uid="{00000000-0005-0000-0000-00000F020000}"/>
    <cellStyle name="Финансовый 5 2 2 8" xfId="558" xr:uid="{00000000-0005-0000-0000-000010020000}"/>
    <cellStyle name="Финансовый 5 2 2 9" xfId="702" xr:uid="{00000000-0005-0000-0000-000011020000}"/>
    <cellStyle name="Финансовый 5 2 3" xfId="75" xr:uid="{00000000-0005-0000-0000-000012020000}"/>
    <cellStyle name="Финансовый 5 2 3 2" xfId="143" xr:uid="{00000000-0005-0000-0000-000013020000}"/>
    <cellStyle name="Финансовый 5 2 3 2 2" xfId="393" xr:uid="{00000000-0005-0000-0000-000014020000}"/>
    <cellStyle name="Финансовый 5 2 3 2 3" xfId="629" xr:uid="{00000000-0005-0000-0000-000015020000}"/>
    <cellStyle name="Финансовый 5 2 3 2 4" xfId="773" xr:uid="{00000000-0005-0000-0000-000016020000}"/>
    <cellStyle name="Финансовый 5 2 3 3" xfId="325" xr:uid="{00000000-0005-0000-0000-000017020000}"/>
    <cellStyle name="Финансовый 5 2 3 4" xfId="540" xr:uid="{00000000-0005-0000-0000-000018020000}"/>
    <cellStyle name="Финансовый 5 2 3 5" xfId="684" xr:uid="{00000000-0005-0000-0000-000019020000}"/>
    <cellStyle name="Финансовый 5 2 4" xfId="109" xr:uid="{00000000-0005-0000-0000-00001A020000}"/>
    <cellStyle name="Финансовый 5 2 4 2" xfId="359" xr:uid="{00000000-0005-0000-0000-00001B020000}"/>
    <cellStyle name="Финансовый 5 2 4 3" xfId="574" xr:uid="{00000000-0005-0000-0000-00001C020000}"/>
    <cellStyle name="Финансовый 5 2 4 4" xfId="718" xr:uid="{00000000-0005-0000-0000-00001D020000}"/>
    <cellStyle name="Финансовый 5 2 5" xfId="59" xr:uid="{00000000-0005-0000-0000-00001E020000}"/>
    <cellStyle name="Финансовый 5 2 5 2" xfId="309" xr:uid="{00000000-0005-0000-0000-00001F020000}"/>
    <cellStyle name="Финансовый 5 2 5 3" xfId="613" xr:uid="{00000000-0005-0000-0000-000020020000}"/>
    <cellStyle name="Финансовый 5 2 5 4" xfId="757" xr:uid="{00000000-0005-0000-0000-000021020000}"/>
    <cellStyle name="Финансовый 5 2 6" xfId="165" xr:uid="{00000000-0005-0000-0000-000022020000}"/>
    <cellStyle name="Финансовый 5 2 6 2" xfId="415" xr:uid="{00000000-0005-0000-0000-000023020000}"/>
    <cellStyle name="Финансовый 5 2 7" xfId="200" xr:uid="{00000000-0005-0000-0000-000024020000}"/>
    <cellStyle name="Финансовый 5 2 7 2" xfId="450" xr:uid="{00000000-0005-0000-0000-000025020000}"/>
    <cellStyle name="Финансовый 5 2 8" xfId="235" xr:uid="{00000000-0005-0000-0000-000026020000}"/>
    <cellStyle name="Финансовый 5 2 8 2" xfId="485" xr:uid="{00000000-0005-0000-0000-000027020000}"/>
    <cellStyle name="Финансовый 5 2 9" xfId="270" xr:uid="{00000000-0005-0000-0000-000028020000}"/>
    <cellStyle name="Финансовый 5 3" xfId="25" xr:uid="{00000000-0005-0000-0000-000029020000}"/>
    <cellStyle name="Финансовый 5 3 10" xfId="529" xr:uid="{00000000-0005-0000-0000-00002A020000}"/>
    <cellStyle name="Финансовый 5 3 11" xfId="673" xr:uid="{00000000-0005-0000-0000-00002B020000}"/>
    <cellStyle name="Финансовый 5 3 2" xfId="43" xr:uid="{00000000-0005-0000-0000-00002C020000}"/>
    <cellStyle name="Финансовый 5 3 2 2" xfId="132" xr:uid="{00000000-0005-0000-0000-00002D020000}"/>
    <cellStyle name="Финансовый 5 3 2 2 2" xfId="382" xr:uid="{00000000-0005-0000-0000-00002E020000}"/>
    <cellStyle name="Финансовый 5 3 2 2 3" xfId="597" xr:uid="{00000000-0005-0000-0000-00002F020000}"/>
    <cellStyle name="Финансовый 5 3 2 2 4" xfId="741" xr:uid="{00000000-0005-0000-0000-000030020000}"/>
    <cellStyle name="Финансовый 5 3 2 3" xfId="98" xr:uid="{00000000-0005-0000-0000-000031020000}"/>
    <cellStyle name="Финансовый 5 3 2 3 2" xfId="348" xr:uid="{00000000-0005-0000-0000-000032020000}"/>
    <cellStyle name="Финансовый 5 3 2 3 3" xfId="652" xr:uid="{00000000-0005-0000-0000-000033020000}"/>
    <cellStyle name="Финансовый 5 3 2 3 4" xfId="796" xr:uid="{00000000-0005-0000-0000-000034020000}"/>
    <cellStyle name="Финансовый 5 3 2 4" xfId="188" xr:uid="{00000000-0005-0000-0000-000035020000}"/>
    <cellStyle name="Финансовый 5 3 2 4 2" xfId="438" xr:uid="{00000000-0005-0000-0000-000036020000}"/>
    <cellStyle name="Финансовый 5 3 2 5" xfId="223" xr:uid="{00000000-0005-0000-0000-000037020000}"/>
    <cellStyle name="Финансовый 5 3 2 5 2" xfId="473" xr:uid="{00000000-0005-0000-0000-000038020000}"/>
    <cellStyle name="Финансовый 5 3 2 6" xfId="258" xr:uid="{00000000-0005-0000-0000-000039020000}"/>
    <cellStyle name="Финансовый 5 3 2 6 2" xfId="508" xr:uid="{00000000-0005-0000-0000-00003A020000}"/>
    <cellStyle name="Финансовый 5 3 2 7" xfId="293" xr:uid="{00000000-0005-0000-0000-00003B020000}"/>
    <cellStyle name="Финансовый 5 3 2 8" xfId="563" xr:uid="{00000000-0005-0000-0000-00003C020000}"/>
    <cellStyle name="Финансовый 5 3 2 9" xfId="707" xr:uid="{00000000-0005-0000-0000-00003D020000}"/>
    <cellStyle name="Финансовый 5 3 3" xfId="80" xr:uid="{00000000-0005-0000-0000-00003E020000}"/>
    <cellStyle name="Финансовый 5 3 3 2" xfId="148" xr:uid="{00000000-0005-0000-0000-00003F020000}"/>
    <cellStyle name="Финансовый 5 3 3 2 2" xfId="398" xr:uid="{00000000-0005-0000-0000-000040020000}"/>
    <cellStyle name="Финансовый 5 3 3 2 3" xfId="634" xr:uid="{00000000-0005-0000-0000-000041020000}"/>
    <cellStyle name="Финансовый 5 3 3 2 4" xfId="778" xr:uid="{00000000-0005-0000-0000-000042020000}"/>
    <cellStyle name="Финансовый 5 3 3 3" xfId="330" xr:uid="{00000000-0005-0000-0000-000043020000}"/>
    <cellStyle name="Финансовый 5 3 3 4" xfId="545" xr:uid="{00000000-0005-0000-0000-000044020000}"/>
    <cellStyle name="Финансовый 5 3 3 5" xfId="689" xr:uid="{00000000-0005-0000-0000-000045020000}"/>
    <cellStyle name="Финансовый 5 3 4" xfId="114" xr:uid="{00000000-0005-0000-0000-000046020000}"/>
    <cellStyle name="Финансовый 5 3 4 2" xfId="364" xr:uid="{00000000-0005-0000-0000-000047020000}"/>
    <cellStyle name="Финансовый 5 3 4 3" xfId="579" xr:uid="{00000000-0005-0000-0000-000048020000}"/>
    <cellStyle name="Финансовый 5 3 4 4" xfId="723" xr:uid="{00000000-0005-0000-0000-000049020000}"/>
    <cellStyle name="Финансовый 5 3 5" xfId="64" xr:uid="{00000000-0005-0000-0000-00004A020000}"/>
    <cellStyle name="Финансовый 5 3 5 2" xfId="314" xr:uid="{00000000-0005-0000-0000-00004B020000}"/>
    <cellStyle name="Финансовый 5 3 5 3" xfId="618" xr:uid="{00000000-0005-0000-0000-00004C020000}"/>
    <cellStyle name="Финансовый 5 3 5 4" xfId="762" xr:uid="{00000000-0005-0000-0000-00004D020000}"/>
    <cellStyle name="Финансовый 5 3 6" xfId="170" xr:uid="{00000000-0005-0000-0000-00004E020000}"/>
    <cellStyle name="Финансовый 5 3 6 2" xfId="420" xr:uid="{00000000-0005-0000-0000-00004F020000}"/>
    <cellStyle name="Финансовый 5 3 7" xfId="205" xr:uid="{00000000-0005-0000-0000-000050020000}"/>
    <cellStyle name="Финансовый 5 3 7 2" xfId="455" xr:uid="{00000000-0005-0000-0000-000051020000}"/>
    <cellStyle name="Финансовый 5 3 8" xfId="240" xr:uid="{00000000-0005-0000-0000-000052020000}"/>
    <cellStyle name="Финансовый 5 3 8 2" xfId="490" xr:uid="{00000000-0005-0000-0000-000053020000}"/>
    <cellStyle name="Финансовый 5 3 9" xfId="275" xr:uid="{00000000-0005-0000-0000-000054020000}"/>
    <cellStyle name="Финансовый 5 4" xfId="33" xr:uid="{00000000-0005-0000-0000-000055020000}"/>
    <cellStyle name="Финансовый 5 4 10" xfId="663" xr:uid="{00000000-0005-0000-0000-000056020000}"/>
    <cellStyle name="Финансовый 5 4 2" xfId="88" xr:uid="{00000000-0005-0000-0000-000057020000}"/>
    <cellStyle name="Финансовый 5 4 2 2" xfId="154" xr:uid="{00000000-0005-0000-0000-000058020000}"/>
    <cellStyle name="Финансовый 5 4 2 2 2" xfId="404" xr:uid="{00000000-0005-0000-0000-000059020000}"/>
    <cellStyle name="Финансовый 5 4 2 2 3" xfId="642" xr:uid="{00000000-0005-0000-0000-00005A020000}"/>
    <cellStyle name="Финансовый 5 4 2 2 4" xfId="786" xr:uid="{00000000-0005-0000-0000-00005B020000}"/>
    <cellStyle name="Финансовый 5 4 2 3" xfId="338" xr:uid="{00000000-0005-0000-0000-00005C020000}"/>
    <cellStyle name="Финансовый 5 4 2 4" xfId="553" xr:uid="{00000000-0005-0000-0000-00005D020000}"/>
    <cellStyle name="Финансовый 5 4 2 5" xfId="697" xr:uid="{00000000-0005-0000-0000-00005E020000}"/>
    <cellStyle name="Финансовый 5 4 3" xfId="122" xr:uid="{00000000-0005-0000-0000-00005F020000}"/>
    <cellStyle name="Финансовый 5 4 3 2" xfId="372" xr:uid="{00000000-0005-0000-0000-000060020000}"/>
    <cellStyle name="Финансовый 5 4 3 3" xfId="587" xr:uid="{00000000-0005-0000-0000-000061020000}"/>
    <cellStyle name="Финансовый 5 4 3 4" xfId="731" xr:uid="{00000000-0005-0000-0000-000062020000}"/>
    <cellStyle name="Финансовый 5 4 4" xfId="54" xr:uid="{00000000-0005-0000-0000-000063020000}"/>
    <cellStyle name="Финансовый 5 4 4 2" xfId="304" xr:uid="{00000000-0005-0000-0000-000064020000}"/>
    <cellStyle name="Финансовый 5 4 4 3" xfId="608" xr:uid="{00000000-0005-0000-0000-000065020000}"/>
    <cellStyle name="Финансовый 5 4 4 4" xfId="752" xr:uid="{00000000-0005-0000-0000-000066020000}"/>
    <cellStyle name="Финансовый 5 4 5" xfId="178" xr:uid="{00000000-0005-0000-0000-000067020000}"/>
    <cellStyle name="Финансовый 5 4 5 2" xfId="428" xr:uid="{00000000-0005-0000-0000-000068020000}"/>
    <cellStyle name="Финансовый 5 4 6" xfId="213" xr:uid="{00000000-0005-0000-0000-000069020000}"/>
    <cellStyle name="Финансовый 5 4 6 2" xfId="463" xr:uid="{00000000-0005-0000-0000-00006A020000}"/>
    <cellStyle name="Финансовый 5 4 7" xfId="248" xr:uid="{00000000-0005-0000-0000-00006B020000}"/>
    <cellStyle name="Финансовый 5 4 7 2" xfId="498" xr:uid="{00000000-0005-0000-0000-00006C020000}"/>
    <cellStyle name="Финансовый 5 4 8" xfId="283" xr:uid="{00000000-0005-0000-0000-00006D020000}"/>
    <cellStyle name="Финансовый 5 4 9" xfId="519" xr:uid="{00000000-0005-0000-0000-00006E020000}"/>
    <cellStyle name="Финансовый 5 5" xfId="70" xr:uid="{00000000-0005-0000-0000-00006F020000}"/>
    <cellStyle name="Финансовый 5 5 2" xfId="138" xr:uid="{00000000-0005-0000-0000-000070020000}"/>
    <cellStyle name="Финансовый 5 5 2 2" xfId="388" xr:uid="{00000000-0005-0000-0000-000071020000}"/>
    <cellStyle name="Финансовый 5 5 2 3" xfId="624" xr:uid="{00000000-0005-0000-0000-000072020000}"/>
    <cellStyle name="Финансовый 5 5 2 4" xfId="768" xr:uid="{00000000-0005-0000-0000-000073020000}"/>
    <cellStyle name="Финансовый 5 5 3" xfId="320" xr:uid="{00000000-0005-0000-0000-000074020000}"/>
    <cellStyle name="Финансовый 5 5 4" xfId="535" xr:uid="{00000000-0005-0000-0000-000075020000}"/>
    <cellStyle name="Финансовый 5 5 5" xfId="679" xr:uid="{00000000-0005-0000-0000-000076020000}"/>
    <cellStyle name="Финансовый 5 6" xfId="104" xr:uid="{00000000-0005-0000-0000-000077020000}"/>
    <cellStyle name="Финансовый 5 6 2" xfId="354" xr:uid="{00000000-0005-0000-0000-000078020000}"/>
    <cellStyle name="Финансовый 5 6 3" xfId="569" xr:uid="{00000000-0005-0000-0000-000079020000}"/>
    <cellStyle name="Финансовый 5 6 4" xfId="713" xr:uid="{00000000-0005-0000-0000-00007A020000}"/>
    <cellStyle name="Финансовый 5 7" xfId="49" xr:uid="{00000000-0005-0000-0000-00007B020000}"/>
    <cellStyle name="Финансовый 5 7 2" xfId="299" xr:uid="{00000000-0005-0000-0000-00007C020000}"/>
    <cellStyle name="Финансовый 5 7 3" xfId="603" xr:uid="{00000000-0005-0000-0000-00007D020000}"/>
    <cellStyle name="Финансовый 5 7 4" xfId="747" xr:uid="{00000000-0005-0000-0000-00007E020000}"/>
    <cellStyle name="Финансовый 5 8" xfId="160" xr:uid="{00000000-0005-0000-0000-00007F020000}"/>
    <cellStyle name="Финансовый 5 8 2" xfId="410" xr:uid="{00000000-0005-0000-0000-000080020000}"/>
    <cellStyle name="Финансовый 5 9" xfId="195" xr:uid="{00000000-0005-0000-0000-000081020000}"/>
    <cellStyle name="Финансовый 5 9 2" xfId="445" xr:uid="{00000000-0005-0000-0000-000082020000}"/>
    <cellStyle name="Финансовый 6" xfId="17" xr:uid="{00000000-0005-0000-0000-000083020000}"/>
    <cellStyle name="Финансовый 6 10" xfId="232" xr:uid="{00000000-0005-0000-0000-000084020000}"/>
    <cellStyle name="Финансовый 6 10 2" xfId="482" xr:uid="{00000000-0005-0000-0000-000085020000}"/>
    <cellStyle name="Финансовый 6 11" xfId="267" xr:uid="{00000000-0005-0000-0000-000086020000}"/>
    <cellStyle name="Финансовый 6 12" xfId="516" xr:uid="{00000000-0005-0000-0000-000087020000}"/>
    <cellStyle name="Финансовый 6 13" xfId="660" xr:uid="{00000000-0005-0000-0000-000088020000}"/>
    <cellStyle name="Финансовый 6 2" xfId="22" xr:uid="{00000000-0005-0000-0000-000089020000}"/>
    <cellStyle name="Финансовый 6 2 10" xfId="526" xr:uid="{00000000-0005-0000-0000-00008A020000}"/>
    <cellStyle name="Финансовый 6 2 11" xfId="670" xr:uid="{00000000-0005-0000-0000-00008B020000}"/>
    <cellStyle name="Финансовый 6 2 2" xfId="40" xr:uid="{00000000-0005-0000-0000-00008C020000}"/>
    <cellStyle name="Финансовый 6 2 2 2" xfId="129" xr:uid="{00000000-0005-0000-0000-00008D020000}"/>
    <cellStyle name="Финансовый 6 2 2 2 2" xfId="379" xr:uid="{00000000-0005-0000-0000-00008E020000}"/>
    <cellStyle name="Финансовый 6 2 2 2 3" xfId="594" xr:uid="{00000000-0005-0000-0000-00008F020000}"/>
    <cellStyle name="Финансовый 6 2 2 2 4" xfId="738" xr:uid="{00000000-0005-0000-0000-000090020000}"/>
    <cellStyle name="Финансовый 6 2 2 3" xfId="95" xr:uid="{00000000-0005-0000-0000-000091020000}"/>
    <cellStyle name="Финансовый 6 2 2 3 2" xfId="345" xr:uid="{00000000-0005-0000-0000-000092020000}"/>
    <cellStyle name="Финансовый 6 2 2 3 3" xfId="649" xr:uid="{00000000-0005-0000-0000-000093020000}"/>
    <cellStyle name="Финансовый 6 2 2 3 4" xfId="793" xr:uid="{00000000-0005-0000-0000-000094020000}"/>
    <cellStyle name="Финансовый 6 2 2 4" xfId="185" xr:uid="{00000000-0005-0000-0000-000095020000}"/>
    <cellStyle name="Финансовый 6 2 2 4 2" xfId="435" xr:uid="{00000000-0005-0000-0000-000096020000}"/>
    <cellStyle name="Финансовый 6 2 2 5" xfId="220" xr:uid="{00000000-0005-0000-0000-000097020000}"/>
    <cellStyle name="Финансовый 6 2 2 5 2" xfId="470" xr:uid="{00000000-0005-0000-0000-000098020000}"/>
    <cellStyle name="Финансовый 6 2 2 6" xfId="255" xr:uid="{00000000-0005-0000-0000-000099020000}"/>
    <cellStyle name="Финансовый 6 2 2 6 2" xfId="505" xr:uid="{00000000-0005-0000-0000-00009A020000}"/>
    <cellStyle name="Финансовый 6 2 2 7" xfId="290" xr:uid="{00000000-0005-0000-0000-00009B020000}"/>
    <cellStyle name="Финансовый 6 2 2 8" xfId="560" xr:uid="{00000000-0005-0000-0000-00009C020000}"/>
    <cellStyle name="Финансовый 6 2 2 9" xfId="704" xr:uid="{00000000-0005-0000-0000-00009D020000}"/>
    <cellStyle name="Финансовый 6 2 3" xfId="77" xr:uid="{00000000-0005-0000-0000-00009E020000}"/>
    <cellStyle name="Финансовый 6 2 3 2" xfId="145" xr:uid="{00000000-0005-0000-0000-00009F020000}"/>
    <cellStyle name="Финансовый 6 2 3 2 2" xfId="395" xr:uid="{00000000-0005-0000-0000-0000A0020000}"/>
    <cellStyle name="Финансовый 6 2 3 2 3" xfId="631" xr:uid="{00000000-0005-0000-0000-0000A1020000}"/>
    <cellStyle name="Финансовый 6 2 3 2 4" xfId="775" xr:uid="{00000000-0005-0000-0000-0000A2020000}"/>
    <cellStyle name="Финансовый 6 2 3 3" xfId="327" xr:uid="{00000000-0005-0000-0000-0000A3020000}"/>
    <cellStyle name="Финансовый 6 2 3 4" xfId="542" xr:uid="{00000000-0005-0000-0000-0000A4020000}"/>
    <cellStyle name="Финансовый 6 2 3 5" xfId="686" xr:uid="{00000000-0005-0000-0000-0000A5020000}"/>
    <cellStyle name="Финансовый 6 2 4" xfId="111" xr:uid="{00000000-0005-0000-0000-0000A6020000}"/>
    <cellStyle name="Финансовый 6 2 4 2" xfId="361" xr:uid="{00000000-0005-0000-0000-0000A7020000}"/>
    <cellStyle name="Финансовый 6 2 4 3" xfId="576" xr:uid="{00000000-0005-0000-0000-0000A8020000}"/>
    <cellStyle name="Финансовый 6 2 4 4" xfId="720" xr:uid="{00000000-0005-0000-0000-0000A9020000}"/>
    <cellStyle name="Финансовый 6 2 5" xfId="61" xr:uid="{00000000-0005-0000-0000-0000AA020000}"/>
    <cellStyle name="Финансовый 6 2 5 2" xfId="311" xr:uid="{00000000-0005-0000-0000-0000AB020000}"/>
    <cellStyle name="Финансовый 6 2 5 3" xfId="615" xr:uid="{00000000-0005-0000-0000-0000AC020000}"/>
    <cellStyle name="Финансовый 6 2 5 4" xfId="759" xr:uid="{00000000-0005-0000-0000-0000AD020000}"/>
    <cellStyle name="Финансовый 6 2 6" xfId="167" xr:uid="{00000000-0005-0000-0000-0000AE020000}"/>
    <cellStyle name="Финансовый 6 2 6 2" xfId="417" xr:uid="{00000000-0005-0000-0000-0000AF020000}"/>
    <cellStyle name="Финансовый 6 2 7" xfId="202" xr:uid="{00000000-0005-0000-0000-0000B0020000}"/>
    <cellStyle name="Финансовый 6 2 7 2" xfId="452" xr:uid="{00000000-0005-0000-0000-0000B1020000}"/>
    <cellStyle name="Финансовый 6 2 8" xfId="237" xr:uid="{00000000-0005-0000-0000-0000B2020000}"/>
    <cellStyle name="Финансовый 6 2 8 2" xfId="487" xr:uid="{00000000-0005-0000-0000-0000B3020000}"/>
    <cellStyle name="Финансовый 6 2 9" xfId="272" xr:uid="{00000000-0005-0000-0000-0000B4020000}"/>
    <cellStyle name="Финансовый 6 3" xfId="27" xr:uid="{00000000-0005-0000-0000-0000B5020000}"/>
    <cellStyle name="Финансовый 6 3 10" xfId="531" xr:uid="{00000000-0005-0000-0000-0000B6020000}"/>
    <cellStyle name="Финансовый 6 3 11" xfId="675" xr:uid="{00000000-0005-0000-0000-0000B7020000}"/>
    <cellStyle name="Финансовый 6 3 2" xfId="45" xr:uid="{00000000-0005-0000-0000-0000B8020000}"/>
    <cellStyle name="Финансовый 6 3 2 2" xfId="134" xr:uid="{00000000-0005-0000-0000-0000B9020000}"/>
    <cellStyle name="Финансовый 6 3 2 2 2" xfId="384" xr:uid="{00000000-0005-0000-0000-0000BA020000}"/>
    <cellStyle name="Финансовый 6 3 2 2 3" xfId="599" xr:uid="{00000000-0005-0000-0000-0000BB020000}"/>
    <cellStyle name="Финансовый 6 3 2 2 4" xfId="743" xr:uid="{00000000-0005-0000-0000-0000BC020000}"/>
    <cellStyle name="Финансовый 6 3 2 3" xfId="100" xr:uid="{00000000-0005-0000-0000-0000BD020000}"/>
    <cellStyle name="Финансовый 6 3 2 3 2" xfId="350" xr:uid="{00000000-0005-0000-0000-0000BE020000}"/>
    <cellStyle name="Финансовый 6 3 2 3 3" xfId="654" xr:uid="{00000000-0005-0000-0000-0000BF020000}"/>
    <cellStyle name="Финансовый 6 3 2 3 4" xfId="798" xr:uid="{00000000-0005-0000-0000-0000C0020000}"/>
    <cellStyle name="Финансовый 6 3 2 4" xfId="190" xr:uid="{00000000-0005-0000-0000-0000C1020000}"/>
    <cellStyle name="Финансовый 6 3 2 4 2" xfId="440" xr:uid="{00000000-0005-0000-0000-0000C2020000}"/>
    <cellStyle name="Финансовый 6 3 2 5" xfId="225" xr:uid="{00000000-0005-0000-0000-0000C3020000}"/>
    <cellStyle name="Финансовый 6 3 2 5 2" xfId="475" xr:uid="{00000000-0005-0000-0000-0000C4020000}"/>
    <cellStyle name="Финансовый 6 3 2 6" xfId="260" xr:uid="{00000000-0005-0000-0000-0000C5020000}"/>
    <cellStyle name="Финансовый 6 3 2 6 2" xfId="510" xr:uid="{00000000-0005-0000-0000-0000C6020000}"/>
    <cellStyle name="Финансовый 6 3 2 7" xfId="295" xr:uid="{00000000-0005-0000-0000-0000C7020000}"/>
    <cellStyle name="Финансовый 6 3 2 8" xfId="565" xr:uid="{00000000-0005-0000-0000-0000C8020000}"/>
    <cellStyle name="Финансовый 6 3 2 9" xfId="709" xr:uid="{00000000-0005-0000-0000-0000C9020000}"/>
    <cellStyle name="Финансовый 6 3 3" xfId="82" xr:uid="{00000000-0005-0000-0000-0000CA020000}"/>
    <cellStyle name="Финансовый 6 3 3 2" xfId="150" xr:uid="{00000000-0005-0000-0000-0000CB020000}"/>
    <cellStyle name="Финансовый 6 3 3 2 2" xfId="400" xr:uid="{00000000-0005-0000-0000-0000CC020000}"/>
    <cellStyle name="Финансовый 6 3 3 2 3" xfId="636" xr:uid="{00000000-0005-0000-0000-0000CD020000}"/>
    <cellStyle name="Финансовый 6 3 3 2 4" xfId="780" xr:uid="{00000000-0005-0000-0000-0000CE020000}"/>
    <cellStyle name="Финансовый 6 3 3 3" xfId="332" xr:uid="{00000000-0005-0000-0000-0000CF020000}"/>
    <cellStyle name="Финансовый 6 3 3 4" xfId="547" xr:uid="{00000000-0005-0000-0000-0000D0020000}"/>
    <cellStyle name="Финансовый 6 3 3 5" xfId="691" xr:uid="{00000000-0005-0000-0000-0000D1020000}"/>
    <cellStyle name="Финансовый 6 3 4" xfId="116" xr:uid="{00000000-0005-0000-0000-0000D2020000}"/>
    <cellStyle name="Финансовый 6 3 4 2" xfId="366" xr:uid="{00000000-0005-0000-0000-0000D3020000}"/>
    <cellStyle name="Финансовый 6 3 4 3" xfId="581" xr:uid="{00000000-0005-0000-0000-0000D4020000}"/>
    <cellStyle name="Финансовый 6 3 4 4" xfId="725" xr:uid="{00000000-0005-0000-0000-0000D5020000}"/>
    <cellStyle name="Финансовый 6 3 5" xfId="66" xr:uid="{00000000-0005-0000-0000-0000D6020000}"/>
    <cellStyle name="Финансовый 6 3 5 2" xfId="316" xr:uid="{00000000-0005-0000-0000-0000D7020000}"/>
    <cellStyle name="Финансовый 6 3 5 3" xfId="620" xr:uid="{00000000-0005-0000-0000-0000D8020000}"/>
    <cellStyle name="Финансовый 6 3 5 4" xfId="764" xr:uid="{00000000-0005-0000-0000-0000D9020000}"/>
    <cellStyle name="Финансовый 6 3 6" xfId="172" xr:uid="{00000000-0005-0000-0000-0000DA020000}"/>
    <cellStyle name="Финансовый 6 3 6 2" xfId="422" xr:uid="{00000000-0005-0000-0000-0000DB020000}"/>
    <cellStyle name="Финансовый 6 3 7" xfId="207" xr:uid="{00000000-0005-0000-0000-0000DC020000}"/>
    <cellStyle name="Финансовый 6 3 7 2" xfId="457" xr:uid="{00000000-0005-0000-0000-0000DD020000}"/>
    <cellStyle name="Финансовый 6 3 8" xfId="242" xr:uid="{00000000-0005-0000-0000-0000DE020000}"/>
    <cellStyle name="Финансовый 6 3 8 2" xfId="492" xr:uid="{00000000-0005-0000-0000-0000DF020000}"/>
    <cellStyle name="Финансовый 6 3 9" xfId="277" xr:uid="{00000000-0005-0000-0000-0000E0020000}"/>
    <cellStyle name="Финансовый 6 4" xfId="35" xr:uid="{00000000-0005-0000-0000-0000E1020000}"/>
    <cellStyle name="Финансовый 6 4 10" xfId="665" xr:uid="{00000000-0005-0000-0000-0000E2020000}"/>
    <cellStyle name="Финансовый 6 4 2" xfId="90" xr:uid="{00000000-0005-0000-0000-0000E3020000}"/>
    <cellStyle name="Финансовый 6 4 2 2" xfId="156" xr:uid="{00000000-0005-0000-0000-0000E4020000}"/>
    <cellStyle name="Финансовый 6 4 2 2 2" xfId="406" xr:uid="{00000000-0005-0000-0000-0000E5020000}"/>
    <cellStyle name="Финансовый 6 4 2 2 3" xfId="644" xr:uid="{00000000-0005-0000-0000-0000E6020000}"/>
    <cellStyle name="Финансовый 6 4 2 2 4" xfId="788" xr:uid="{00000000-0005-0000-0000-0000E7020000}"/>
    <cellStyle name="Финансовый 6 4 2 3" xfId="340" xr:uid="{00000000-0005-0000-0000-0000E8020000}"/>
    <cellStyle name="Финансовый 6 4 2 4" xfId="555" xr:uid="{00000000-0005-0000-0000-0000E9020000}"/>
    <cellStyle name="Финансовый 6 4 2 5" xfId="699" xr:uid="{00000000-0005-0000-0000-0000EA020000}"/>
    <cellStyle name="Финансовый 6 4 3" xfId="124" xr:uid="{00000000-0005-0000-0000-0000EB020000}"/>
    <cellStyle name="Финансовый 6 4 3 2" xfId="374" xr:uid="{00000000-0005-0000-0000-0000EC020000}"/>
    <cellStyle name="Финансовый 6 4 3 3" xfId="589" xr:uid="{00000000-0005-0000-0000-0000ED020000}"/>
    <cellStyle name="Финансовый 6 4 3 4" xfId="733" xr:uid="{00000000-0005-0000-0000-0000EE020000}"/>
    <cellStyle name="Финансовый 6 4 4" xfId="56" xr:uid="{00000000-0005-0000-0000-0000EF020000}"/>
    <cellStyle name="Финансовый 6 4 4 2" xfId="306" xr:uid="{00000000-0005-0000-0000-0000F0020000}"/>
    <cellStyle name="Финансовый 6 4 4 3" xfId="610" xr:uid="{00000000-0005-0000-0000-0000F1020000}"/>
    <cellStyle name="Финансовый 6 4 4 4" xfId="754" xr:uid="{00000000-0005-0000-0000-0000F2020000}"/>
    <cellStyle name="Финансовый 6 4 5" xfId="180" xr:uid="{00000000-0005-0000-0000-0000F3020000}"/>
    <cellStyle name="Финансовый 6 4 5 2" xfId="430" xr:uid="{00000000-0005-0000-0000-0000F4020000}"/>
    <cellStyle name="Финансовый 6 4 6" xfId="215" xr:uid="{00000000-0005-0000-0000-0000F5020000}"/>
    <cellStyle name="Финансовый 6 4 6 2" xfId="465" xr:uid="{00000000-0005-0000-0000-0000F6020000}"/>
    <cellStyle name="Финансовый 6 4 7" xfId="250" xr:uid="{00000000-0005-0000-0000-0000F7020000}"/>
    <cellStyle name="Финансовый 6 4 7 2" xfId="500" xr:uid="{00000000-0005-0000-0000-0000F8020000}"/>
    <cellStyle name="Финансовый 6 4 8" xfId="285" xr:uid="{00000000-0005-0000-0000-0000F9020000}"/>
    <cellStyle name="Финансовый 6 4 9" xfId="521" xr:uid="{00000000-0005-0000-0000-0000FA020000}"/>
    <cellStyle name="Финансовый 6 5" xfId="72" xr:uid="{00000000-0005-0000-0000-0000FB020000}"/>
    <cellStyle name="Финансовый 6 5 2" xfId="140" xr:uid="{00000000-0005-0000-0000-0000FC020000}"/>
    <cellStyle name="Финансовый 6 5 2 2" xfId="390" xr:uid="{00000000-0005-0000-0000-0000FD020000}"/>
    <cellStyle name="Финансовый 6 5 2 3" xfId="626" xr:uid="{00000000-0005-0000-0000-0000FE020000}"/>
    <cellStyle name="Финансовый 6 5 2 4" xfId="770" xr:uid="{00000000-0005-0000-0000-0000FF020000}"/>
    <cellStyle name="Финансовый 6 5 3" xfId="322" xr:uid="{00000000-0005-0000-0000-000000030000}"/>
    <cellStyle name="Финансовый 6 5 4" xfId="537" xr:uid="{00000000-0005-0000-0000-000001030000}"/>
    <cellStyle name="Финансовый 6 5 5" xfId="681" xr:uid="{00000000-0005-0000-0000-000002030000}"/>
    <cellStyle name="Финансовый 6 6" xfId="106" xr:uid="{00000000-0005-0000-0000-000003030000}"/>
    <cellStyle name="Финансовый 6 6 2" xfId="356" xr:uid="{00000000-0005-0000-0000-000004030000}"/>
    <cellStyle name="Финансовый 6 6 3" xfId="571" xr:uid="{00000000-0005-0000-0000-000005030000}"/>
    <cellStyle name="Финансовый 6 6 4" xfId="715" xr:uid="{00000000-0005-0000-0000-000006030000}"/>
    <cellStyle name="Финансовый 6 7" xfId="51" xr:uid="{00000000-0005-0000-0000-000007030000}"/>
    <cellStyle name="Финансовый 6 7 2" xfId="301" xr:uid="{00000000-0005-0000-0000-000008030000}"/>
    <cellStyle name="Финансовый 6 7 3" xfId="605" xr:uid="{00000000-0005-0000-0000-000009030000}"/>
    <cellStyle name="Финансовый 6 7 4" xfId="749" xr:uid="{00000000-0005-0000-0000-00000A030000}"/>
    <cellStyle name="Финансовый 6 8" xfId="162" xr:uid="{00000000-0005-0000-0000-00000B030000}"/>
    <cellStyle name="Финансовый 6 8 2" xfId="412" xr:uid="{00000000-0005-0000-0000-00000C030000}"/>
    <cellStyle name="Финансовый 6 9" xfId="197" xr:uid="{00000000-0005-0000-0000-00000D030000}"/>
    <cellStyle name="Финансовый 6 9 2" xfId="447" xr:uid="{00000000-0005-0000-0000-00000E030000}"/>
    <cellStyle name="Финансовый 7" xfId="31" xr:uid="{00000000-0005-0000-0000-00000F030000}"/>
    <cellStyle name="Финансовый 7 2" xfId="120" xr:uid="{00000000-0005-0000-0000-000010030000}"/>
    <cellStyle name="Финансовый 7 2 2" xfId="370" xr:uid="{00000000-0005-0000-0000-000011030000}"/>
    <cellStyle name="Финансовый 7 2 3" xfId="585" xr:uid="{00000000-0005-0000-0000-000012030000}"/>
    <cellStyle name="Финансовый 7 2 4" xfId="729" xr:uid="{00000000-0005-0000-0000-000013030000}"/>
    <cellStyle name="Финансовый 7 3" xfId="86" xr:uid="{00000000-0005-0000-0000-000014030000}"/>
    <cellStyle name="Финансовый 7 3 2" xfId="336" xr:uid="{00000000-0005-0000-0000-000015030000}"/>
    <cellStyle name="Финансовый 7 3 3" xfId="640" xr:uid="{00000000-0005-0000-0000-000016030000}"/>
    <cellStyle name="Финансовый 7 3 4" xfId="784" xr:uid="{00000000-0005-0000-0000-000017030000}"/>
    <cellStyle name="Финансовый 7 4" xfId="176" xr:uid="{00000000-0005-0000-0000-000018030000}"/>
    <cellStyle name="Финансовый 7 4 2" xfId="426" xr:uid="{00000000-0005-0000-0000-000019030000}"/>
    <cellStyle name="Финансовый 7 5" xfId="211" xr:uid="{00000000-0005-0000-0000-00001A030000}"/>
    <cellStyle name="Финансовый 7 5 2" xfId="461" xr:uid="{00000000-0005-0000-0000-00001B030000}"/>
    <cellStyle name="Финансовый 7 6" xfId="246" xr:uid="{00000000-0005-0000-0000-00001C030000}"/>
    <cellStyle name="Финансовый 7 6 2" xfId="496" xr:uid="{00000000-0005-0000-0000-00001D030000}"/>
    <cellStyle name="Финансовый 7 7" xfId="281" xr:uid="{00000000-0005-0000-0000-00001E030000}"/>
    <cellStyle name="Финансовый 7 8" xfId="551" xr:uid="{00000000-0005-0000-0000-00001F030000}"/>
    <cellStyle name="Финансовый 7 9" xfId="695" xr:uid="{00000000-0005-0000-0000-000020030000}"/>
  </cellStyles>
  <dxfs count="5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357"/>
  <sheetViews>
    <sheetView topLeftCell="A58" zoomScale="90" zoomScaleNormal="90" workbookViewId="0">
      <selection activeCell="A96" sqref="A96:XFD96"/>
    </sheetView>
  </sheetViews>
  <sheetFormatPr defaultRowHeight="15" x14ac:dyDescent="0.25"/>
  <cols>
    <col min="1" max="1" width="14.28515625" customWidth="1"/>
    <col min="2" max="2" width="20.85546875" style="9" customWidth="1"/>
    <col min="3" max="3" width="13.7109375" bestFit="1" customWidth="1"/>
    <col min="4" max="4" width="23" customWidth="1"/>
    <col min="5" max="5" width="21.7109375" customWidth="1"/>
    <col min="6" max="6" width="15.7109375" customWidth="1"/>
    <col min="7" max="7" width="17.42578125" customWidth="1"/>
    <col min="8" max="8" width="14.28515625" bestFit="1" customWidth="1"/>
    <col min="9" max="9" width="16.42578125" bestFit="1" customWidth="1"/>
    <col min="10" max="10" width="16.140625" customWidth="1"/>
    <col min="11" max="11" width="15.5703125" customWidth="1"/>
    <col min="12" max="12" width="13.140625" bestFit="1" customWidth="1"/>
    <col min="13" max="13" width="16.7109375" customWidth="1"/>
    <col min="14" max="14" width="13.140625" bestFit="1" customWidth="1"/>
    <col min="15" max="15" width="12.7109375" bestFit="1" customWidth="1"/>
    <col min="16" max="16" width="13.85546875" bestFit="1" customWidth="1"/>
    <col min="17" max="17" width="12.7109375" bestFit="1" customWidth="1"/>
    <col min="18" max="18" width="15" customWidth="1"/>
  </cols>
  <sheetData>
    <row r="1" spans="1:18" ht="30" x14ac:dyDescent="0.25">
      <c r="A1" s="23"/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x14ac:dyDescent="0.25">
      <c r="A2" s="24"/>
      <c r="B2" s="27" t="s">
        <v>1</v>
      </c>
      <c r="C2" s="25"/>
      <c r="D2" s="26"/>
      <c r="E2" s="71">
        <v>46022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4"/>
      <c r="B3" s="63" t="s">
        <v>2</v>
      </c>
      <c r="C3" s="27" t="s">
        <v>3</v>
      </c>
      <c r="D3" s="24"/>
      <c r="E3" s="26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x14ac:dyDescent="0.25">
      <c r="A4" s="24"/>
      <c r="B4" s="64" t="s">
        <v>4</v>
      </c>
      <c r="C4" s="27" t="s">
        <v>5</v>
      </c>
      <c r="D4" s="24" t="s">
        <v>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26"/>
      <c r="B5" s="27"/>
      <c r="C5" s="24"/>
      <c r="D5" s="24"/>
      <c r="E5" s="28"/>
      <c r="F5" s="29"/>
      <c r="G5" s="29">
        <v>45658</v>
      </c>
      <c r="H5" s="29">
        <v>45689</v>
      </c>
      <c r="I5" s="29">
        <v>45717</v>
      </c>
      <c r="J5" s="29">
        <v>45748</v>
      </c>
      <c r="K5" s="29">
        <v>45778</v>
      </c>
      <c r="L5" s="29">
        <v>45809</v>
      </c>
      <c r="M5" s="29">
        <v>45839</v>
      </c>
      <c r="N5" s="29">
        <v>45870</v>
      </c>
      <c r="O5" s="29">
        <v>45901</v>
      </c>
      <c r="P5" s="29">
        <v>45931</v>
      </c>
      <c r="Q5" s="29">
        <v>45962</v>
      </c>
      <c r="R5" s="29">
        <v>45992</v>
      </c>
    </row>
    <row r="6" spans="1:18" ht="15.75" thickBot="1" x14ac:dyDescent="0.3">
      <c r="A6" s="24"/>
      <c r="B6" s="27"/>
      <c r="C6" s="24"/>
      <c r="D6" s="24"/>
      <c r="E6" s="24" t="s">
        <v>7</v>
      </c>
      <c r="F6" s="24"/>
      <c r="G6" s="24">
        <v>7.73</v>
      </c>
      <c r="H6" s="24">
        <v>7.73</v>
      </c>
      <c r="I6" s="24">
        <v>7.73</v>
      </c>
      <c r="J6" s="24">
        <v>7.73</v>
      </c>
      <c r="K6" s="24">
        <v>7.73</v>
      </c>
      <c r="L6" s="24">
        <v>7.73</v>
      </c>
      <c r="M6" s="24">
        <v>8.25</v>
      </c>
      <c r="N6" s="24">
        <v>8.25</v>
      </c>
      <c r="O6" s="24">
        <v>8.25</v>
      </c>
      <c r="P6" s="24">
        <v>8.25</v>
      </c>
      <c r="Q6" s="24">
        <v>8.25</v>
      </c>
      <c r="R6" s="24">
        <v>8.25</v>
      </c>
    </row>
    <row r="7" spans="1:18" x14ac:dyDescent="0.25">
      <c r="A7" s="30"/>
      <c r="B7" s="65"/>
      <c r="C7" s="31"/>
      <c r="D7" s="31"/>
      <c r="E7" s="31"/>
      <c r="F7" s="32"/>
      <c r="G7" s="118" t="s">
        <v>8</v>
      </c>
      <c r="H7" s="119"/>
      <c r="I7" s="119"/>
      <c r="J7" s="119"/>
      <c r="K7" s="119"/>
      <c r="L7" s="108"/>
      <c r="M7" s="108"/>
      <c r="N7" s="108"/>
      <c r="O7" s="108"/>
      <c r="P7" s="108"/>
      <c r="Q7" s="108"/>
      <c r="R7" s="33"/>
    </row>
    <row r="8" spans="1:18" x14ac:dyDescent="0.25">
      <c r="A8" s="34"/>
      <c r="B8" s="35" t="s">
        <v>9</v>
      </c>
      <c r="C8" s="11" t="s">
        <v>10</v>
      </c>
      <c r="D8" s="36" t="s">
        <v>11</v>
      </c>
      <c r="E8" s="37" t="s">
        <v>12</v>
      </c>
      <c r="F8" s="11" t="s">
        <v>13</v>
      </c>
      <c r="G8" s="29">
        <v>45658</v>
      </c>
      <c r="H8" s="29">
        <v>45689</v>
      </c>
      <c r="I8" s="29">
        <v>45717</v>
      </c>
      <c r="J8" s="29">
        <v>45748</v>
      </c>
      <c r="K8" s="29">
        <v>45778</v>
      </c>
      <c r="L8" s="29">
        <v>45809</v>
      </c>
      <c r="M8" s="29">
        <v>45839</v>
      </c>
      <c r="N8" s="29">
        <v>45870</v>
      </c>
      <c r="O8" s="29">
        <v>45901</v>
      </c>
      <c r="P8" s="29">
        <v>45931</v>
      </c>
      <c r="Q8" s="29">
        <v>45962</v>
      </c>
      <c r="R8" s="29">
        <v>45992</v>
      </c>
    </row>
    <row r="9" spans="1:18" x14ac:dyDescent="0.25">
      <c r="A9" s="38"/>
      <c r="B9" s="76"/>
      <c r="C9" s="11">
        <v>0</v>
      </c>
      <c r="D9" s="72">
        <v>7.2759576141834259E-12</v>
      </c>
      <c r="E9" s="73">
        <f>F9-G9-H9-I9-J9-K9-L9-M9-N9-O9-P9-Q9-R9+D9</f>
        <v>5.4569682106375694E-12</v>
      </c>
      <c r="F9" s="39">
        <f>янв.25!H7+фев.25!H7+мар.25!H7+апр.25!H7+май.25!H7+июн.25!H7+июл.25!H7+авг.25!H7+сен.25!H7+окт.25!H7+ноя.25!H7+дек.25!H7</f>
        <v>51411.99</v>
      </c>
      <c r="G9" s="40">
        <f>янв.25!G7</f>
        <v>7359.32</v>
      </c>
      <c r="H9" s="40">
        <f>фев.25!G7</f>
        <v>1715.22</v>
      </c>
      <c r="I9" s="40">
        <f>мар.25!G7</f>
        <v>7330</v>
      </c>
      <c r="J9" s="40">
        <f>апр.25!G7</f>
        <v>11786.64</v>
      </c>
      <c r="K9" s="40">
        <f>май.25!G7</f>
        <v>9770.89</v>
      </c>
      <c r="L9" s="40">
        <f>июн.25!G7</f>
        <v>8788.67</v>
      </c>
      <c r="M9" s="40">
        <f>июл.25!G7</f>
        <v>4661.25</v>
      </c>
      <c r="N9" s="40">
        <f>авг.25!G7</f>
        <v>0</v>
      </c>
      <c r="O9" s="40">
        <f>сен.25!G7</f>
        <v>0</v>
      </c>
      <c r="P9" s="40">
        <f>окт.25!G7</f>
        <v>0</v>
      </c>
      <c r="Q9" s="40">
        <f>ноя.25!G7</f>
        <v>0</v>
      </c>
      <c r="R9" s="40">
        <f>дек.25!G7</f>
        <v>0</v>
      </c>
    </row>
    <row r="10" spans="1:18" x14ac:dyDescent="0.25">
      <c r="A10" s="22"/>
      <c r="B10" s="76"/>
      <c r="C10" s="109">
        <v>1</v>
      </c>
      <c r="D10" s="72">
        <v>-5454.7100000000137</v>
      </c>
      <c r="E10" s="73">
        <f t="shared" ref="E10:E57" si="0">F10-G10-H10-I10-J10-K10-L10-M10-N10-O10-P10-Q10-R10+D10</f>
        <v>-4744.2500000000227</v>
      </c>
      <c r="F10" s="39">
        <f>янв.25!H8+фев.25!H8+мар.25!H8+апр.25!H8+май.25!H8+июн.25!H8+июл.25!H8+авг.25!H8+сен.25!H8+окт.25!H8+ноя.25!H8+дек.25!H8</f>
        <v>78000</v>
      </c>
      <c r="G10" s="40">
        <f>янв.25!G8</f>
        <v>12429.99</v>
      </c>
      <c r="H10" s="40">
        <f>фев.25!G8</f>
        <v>10685.789999999999</v>
      </c>
      <c r="I10" s="40">
        <f>мар.25!G8</f>
        <v>8059.23</v>
      </c>
      <c r="J10" s="40">
        <f>апр.25!G8</f>
        <v>6894.72</v>
      </c>
      <c r="K10" s="40">
        <f>май.25!G8</f>
        <v>5704.5599999999995</v>
      </c>
      <c r="L10" s="40">
        <f>июн.25!G8</f>
        <v>2893.32</v>
      </c>
      <c r="M10" s="40">
        <f>июл.25!G8</f>
        <v>3255.94</v>
      </c>
      <c r="N10" s="40">
        <f>авг.25!G8</f>
        <v>2649.32</v>
      </c>
      <c r="O10" s="40">
        <f>сен.25!G8</f>
        <v>2525.52</v>
      </c>
      <c r="P10" s="40">
        <f>окт.25!G8</f>
        <v>13395.160000000002</v>
      </c>
      <c r="Q10" s="40">
        <f>ноя.25!G8</f>
        <v>6406.6500000000005</v>
      </c>
      <c r="R10" s="40">
        <f>дек.25!G8</f>
        <v>2389.34</v>
      </c>
    </row>
    <row r="11" spans="1:18" x14ac:dyDescent="0.25">
      <c r="A11" s="22"/>
      <c r="B11" s="76"/>
      <c r="C11" s="109">
        <v>2</v>
      </c>
      <c r="D11" s="72">
        <v>-395.74000000000058</v>
      </c>
      <c r="E11" s="73">
        <f t="shared" si="0"/>
        <v>-496.90000000000043</v>
      </c>
      <c r="F11" s="39">
        <f>янв.25!H9+фев.25!H9+мар.25!H9+апр.25!H9+май.25!H9+июн.25!H9+июл.25!H9+авг.25!H9+сен.25!H9+окт.25!H9+ноя.25!H9+дек.25!H9</f>
        <v>8154.9400000000005</v>
      </c>
      <c r="G11" s="40">
        <f>янв.25!G9</f>
        <v>0</v>
      </c>
      <c r="H11" s="40">
        <f>фев.25!G9</f>
        <v>0</v>
      </c>
      <c r="I11" s="40">
        <f>мар.25!G9</f>
        <v>87.960000000000008</v>
      </c>
      <c r="J11" s="40">
        <f>апр.25!G9</f>
        <v>58.64</v>
      </c>
      <c r="K11" s="40">
        <f>май.25!G9</f>
        <v>1348.72</v>
      </c>
      <c r="L11" s="40">
        <f>июн.25!G9</f>
        <v>1216.78</v>
      </c>
      <c r="M11" s="40">
        <f>июл.25!G9</f>
        <v>973.5</v>
      </c>
      <c r="N11" s="40">
        <f>авг.25!G9</f>
        <v>932.25</v>
      </c>
      <c r="O11" s="40">
        <f>сен.25!G9</f>
        <v>1575.75</v>
      </c>
      <c r="P11" s="40">
        <f>окт.25!G9</f>
        <v>1419</v>
      </c>
      <c r="Q11" s="40">
        <f>ноя.25!G9</f>
        <v>643.5</v>
      </c>
      <c r="R11" s="40">
        <f>дек.25!G9</f>
        <v>0</v>
      </c>
    </row>
    <row r="12" spans="1:18" x14ac:dyDescent="0.25">
      <c r="A12" s="41"/>
      <c r="B12" s="76"/>
      <c r="C12" s="109">
        <v>3</v>
      </c>
      <c r="D12" s="72">
        <v>-5375.7300000000023</v>
      </c>
      <c r="E12" s="73">
        <f t="shared" si="0"/>
        <v>-2069.0200000000013</v>
      </c>
      <c r="F12" s="39">
        <f>янв.25!H10+фев.25!H10+мар.25!H10+апр.25!H10+май.25!H10+июн.25!H10+июл.25!H10+авг.25!H10+сен.25!H10+окт.25!H10+ноя.25!H10+дек.25!H10</f>
        <v>26644</v>
      </c>
      <c r="G12" s="40">
        <f>янв.25!G10</f>
        <v>6750.93</v>
      </c>
      <c r="H12" s="40">
        <f>фев.25!G10</f>
        <v>5519.49</v>
      </c>
      <c r="I12" s="40">
        <f>мар.25!G10</f>
        <v>3752.96</v>
      </c>
      <c r="J12" s="40">
        <f>апр.25!G10</f>
        <v>1172.8</v>
      </c>
      <c r="K12" s="40">
        <f>май.25!G10</f>
        <v>791.64</v>
      </c>
      <c r="L12" s="40">
        <f>июн.25!G10</f>
        <v>432.47</v>
      </c>
      <c r="M12" s="40">
        <f>июл.25!G10</f>
        <v>445.5</v>
      </c>
      <c r="N12" s="40">
        <f>авг.25!G10</f>
        <v>486.75</v>
      </c>
      <c r="O12" s="40">
        <f>сен.25!G10</f>
        <v>305.25</v>
      </c>
      <c r="P12" s="40">
        <f>окт.25!G10</f>
        <v>478.5</v>
      </c>
      <c r="Q12" s="40">
        <f>ноя.25!G10</f>
        <v>1122</v>
      </c>
      <c r="R12" s="40">
        <f>дек.25!G10</f>
        <v>2079</v>
      </c>
    </row>
    <row r="13" spans="1:18" x14ac:dyDescent="0.25">
      <c r="A13" s="22"/>
      <c r="B13" s="76"/>
      <c r="C13" s="109">
        <v>4</v>
      </c>
      <c r="D13" s="72">
        <v>326.17999999999665</v>
      </c>
      <c r="E13" s="73">
        <f t="shared" si="0"/>
        <v>326.17999999999665</v>
      </c>
      <c r="F13" s="39">
        <f>янв.25!H11+фев.25!H11+мар.25!H11+апр.25!H11+май.25!H11+июн.25!H11+июл.25!H11+авг.25!H11+сен.25!H11+окт.25!H11+ноя.25!H11+дек.25!H11</f>
        <v>0</v>
      </c>
      <c r="G13" s="40">
        <f>янв.25!G11</f>
        <v>0</v>
      </c>
      <c r="H13" s="40">
        <f>фев.25!G11</f>
        <v>0</v>
      </c>
      <c r="I13" s="40">
        <f>мар.25!G11</f>
        <v>0</v>
      </c>
      <c r="J13" s="40">
        <f>апр.25!G11</f>
        <v>0</v>
      </c>
      <c r="K13" s="40">
        <f>май.25!G11</f>
        <v>0</v>
      </c>
      <c r="L13" s="40">
        <f>июн.25!G11</f>
        <v>0</v>
      </c>
      <c r="M13" s="40">
        <f>июл.25!G11</f>
        <v>0</v>
      </c>
      <c r="N13" s="40">
        <f>авг.25!G11</f>
        <v>0</v>
      </c>
      <c r="O13" s="40">
        <f>сен.25!G11</f>
        <v>0</v>
      </c>
      <c r="P13" s="40">
        <f>окт.25!G11</f>
        <v>0</v>
      </c>
      <c r="Q13" s="40">
        <f>ноя.25!G11</f>
        <v>0</v>
      </c>
      <c r="R13" s="40">
        <f>дек.25!G11</f>
        <v>0</v>
      </c>
    </row>
    <row r="14" spans="1:18" x14ac:dyDescent="0.25">
      <c r="A14" s="114"/>
      <c r="B14" s="76"/>
      <c r="C14" s="109">
        <v>5</v>
      </c>
      <c r="D14" s="72">
        <v>782.43999999999414</v>
      </c>
      <c r="E14" s="73">
        <f t="shared" si="0"/>
        <v>-3619.7400000000061</v>
      </c>
      <c r="F14" s="39">
        <f>янв.25!H12+фев.25!H12+мар.25!H12+апр.25!H12+май.25!H12+июн.25!H12+июл.25!H12+авг.25!H12+сен.25!H12+окт.25!H12+ноя.25!H12+дек.25!H12</f>
        <v>47800</v>
      </c>
      <c r="G14" s="40">
        <f>янв.25!G12</f>
        <v>5680.75</v>
      </c>
      <c r="H14" s="40">
        <f>фев.25!G12</f>
        <v>6560.35</v>
      </c>
      <c r="I14" s="40">
        <f>мар.25!G12</f>
        <v>4881.78</v>
      </c>
      <c r="J14" s="40">
        <f>апр.25!G12</f>
        <v>4537.2700000000004</v>
      </c>
      <c r="K14" s="40">
        <f>май.25!G12</f>
        <v>4324.7</v>
      </c>
      <c r="L14" s="40">
        <f>июн.25!G12</f>
        <v>2572.83</v>
      </c>
      <c r="M14" s="40">
        <f>июл.25!G12</f>
        <v>2013</v>
      </c>
      <c r="N14" s="40">
        <f>авг.25!G12</f>
        <v>1716</v>
      </c>
      <c r="O14" s="40">
        <f>сен.25!G12</f>
        <v>1831.5</v>
      </c>
      <c r="P14" s="40">
        <f>окт.25!G12</f>
        <v>5874</v>
      </c>
      <c r="Q14" s="40">
        <f>ноя.25!G12</f>
        <v>5131.5</v>
      </c>
      <c r="R14" s="40">
        <f>дек.25!G12</f>
        <v>7078.5</v>
      </c>
    </row>
    <row r="15" spans="1:18" x14ac:dyDescent="0.25">
      <c r="A15" s="114"/>
      <c r="B15" s="76"/>
      <c r="C15" s="109">
        <v>6</v>
      </c>
      <c r="D15" s="72">
        <v>0</v>
      </c>
      <c r="E15" s="73">
        <f t="shared" si="0"/>
        <v>0</v>
      </c>
      <c r="F15" s="39">
        <f>янв.25!H13+фев.25!H13+мар.25!H13+апр.25!H13+май.25!H13+июн.25!H13+июл.25!H13+авг.25!H13+сен.25!H13+окт.25!H13+ноя.25!H13+дек.25!H13</f>
        <v>0</v>
      </c>
      <c r="G15" s="40">
        <f>янв.25!G13</f>
        <v>0</v>
      </c>
      <c r="H15" s="40">
        <f>фев.25!G13</f>
        <v>0</v>
      </c>
      <c r="I15" s="40">
        <f>мар.25!G13</f>
        <v>0</v>
      </c>
      <c r="J15" s="40">
        <f>апр.25!G13</f>
        <v>0</v>
      </c>
      <c r="K15" s="40">
        <f>май.25!G13</f>
        <v>0</v>
      </c>
      <c r="L15" s="40">
        <f>июн.25!G13</f>
        <v>0</v>
      </c>
      <c r="M15" s="40">
        <f>июл.25!G13</f>
        <v>0</v>
      </c>
      <c r="N15" s="40">
        <f>авг.25!G13</f>
        <v>0</v>
      </c>
      <c r="O15" s="40">
        <f>сен.25!G13</f>
        <v>0</v>
      </c>
      <c r="P15" s="40">
        <f>окт.25!G13</f>
        <v>0</v>
      </c>
      <c r="Q15" s="40">
        <f>ноя.25!G13</f>
        <v>0</v>
      </c>
      <c r="R15" s="40">
        <f>дек.25!G13</f>
        <v>0</v>
      </c>
    </row>
    <row r="16" spans="1:18" x14ac:dyDescent="0.25">
      <c r="A16" s="114"/>
      <c r="B16" s="76"/>
      <c r="C16" s="109">
        <v>7</v>
      </c>
      <c r="D16" s="72">
        <v>41.749999999996362</v>
      </c>
      <c r="E16" s="73">
        <f t="shared" si="0"/>
        <v>-1565.0300000000038</v>
      </c>
      <c r="F16" s="39">
        <f>янв.25!H14+фев.25!H14+мар.25!H14+апр.25!H14+май.25!H14+июн.25!H14+июл.25!H14+авг.25!H14+сен.25!H14+окт.25!H14+ноя.25!H14+дек.25!H14</f>
        <v>2310</v>
      </c>
      <c r="G16" s="40">
        <f>янв.25!G14</f>
        <v>29.32</v>
      </c>
      <c r="H16" s="40">
        <f>фев.25!G14</f>
        <v>36.65</v>
      </c>
      <c r="I16" s="40">
        <f>мар.25!G14</f>
        <v>2250.31</v>
      </c>
      <c r="J16" s="40">
        <f>апр.25!G14</f>
        <v>0</v>
      </c>
      <c r="K16" s="40">
        <f>май.25!G14</f>
        <v>0</v>
      </c>
      <c r="L16" s="40">
        <f>июн.25!G14</f>
        <v>0</v>
      </c>
      <c r="M16" s="40">
        <f>июл.25!G14</f>
        <v>0</v>
      </c>
      <c r="N16" s="40">
        <f>авг.25!G14</f>
        <v>0</v>
      </c>
      <c r="O16" s="40">
        <f>сен.25!G14</f>
        <v>0</v>
      </c>
      <c r="P16" s="40">
        <f>окт.25!G14</f>
        <v>0</v>
      </c>
      <c r="Q16" s="40">
        <f>ноя.25!G14</f>
        <v>0</v>
      </c>
      <c r="R16" s="40">
        <f>дек.25!G14</f>
        <v>1600.5</v>
      </c>
    </row>
    <row r="17" spans="1:23" x14ac:dyDescent="0.25">
      <c r="A17" s="115"/>
      <c r="B17" s="76"/>
      <c r="C17" s="109">
        <v>8</v>
      </c>
      <c r="D17" s="72">
        <v>-285.82000000001972</v>
      </c>
      <c r="E17" s="73">
        <f t="shared" si="0"/>
        <v>6294.6199999999717</v>
      </c>
      <c r="F17" s="39">
        <f>янв.25!H15+фев.25!H15+мар.25!H15+апр.25!H15+май.25!H15+июн.25!H15+июл.25!H15+авг.25!H15+сен.25!H15+окт.25!H15+ноя.25!H15+дек.25!H15</f>
        <v>61000</v>
      </c>
      <c r="G17" s="40">
        <f>янв.25!G15</f>
        <v>10269.33</v>
      </c>
      <c r="H17" s="40">
        <f>фев.25!G15</f>
        <v>11925.91</v>
      </c>
      <c r="I17" s="40">
        <f>мар.25!G15</f>
        <v>4991.7300000000005</v>
      </c>
      <c r="J17" s="40">
        <f>апр.25!G15</f>
        <v>3613.69</v>
      </c>
      <c r="K17" s="40">
        <f>май.25!G15</f>
        <v>2741.42</v>
      </c>
      <c r="L17" s="40">
        <f>июн.25!G15</f>
        <v>1143.48</v>
      </c>
      <c r="M17" s="40">
        <f>июл.25!G15</f>
        <v>1080.75</v>
      </c>
      <c r="N17" s="40">
        <f>авг.25!G15</f>
        <v>2112</v>
      </c>
      <c r="O17" s="40">
        <f>сен.25!G15</f>
        <v>1740.75</v>
      </c>
      <c r="P17" s="40">
        <f>окт.25!G15</f>
        <v>3168</v>
      </c>
      <c r="Q17" s="40">
        <f>ноя.25!G15</f>
        <v>4859.25</v>
      </c>
      <c r="R17" s="40">
        <f>дек.25!G15</f>
        <v>6773.25</v>
      </c>
    </row>
    <row r="18" spans="1:23" x14ac:dyDescent="0.25">
      <c r="A18" s="114"/>
      <c r="B18" s="76"/>
      <c r="C18" s="109">
        <v>9</v>
      </c>
      <c r="D18" s="72">
        <v>0</v>
      </c>
      <c r="E18" s="73">
        <f t="shared" si="0"/>
        <v>0</v>
      </c>
      <c r="F18" s="39">
        <f>янв.25!H16+фев.25!H16+мар.25!H16+апр.25!H16+май.25!H16+июн.25!H16+июл.25!H16+авг.25!H16+сен.25!H16+окт.25!H16+ноя.25!H16+дек.25!H16</f>
        <v>0</v>
      </c>
      <c r="G18" s="40">
        <f>янв.25!G16</f>
        <v>0</v>
      </c>
      <c r="H18" s="40">
        <f>фев.25!G16</f>
        <v>0</v>
      </c>
      <c r="I18" s="40">
        <f>мар.25!G16</f>
        <v>0</v>
      </c>
      <c r="J18" s="40">
        <f>апр.25!G16</f>
        <v>0</v>
      </c>
      <c r="K18" s="40">
        <f>май.25!G16</f>
        <v>0</v>
      </c>
      <c r="L18" s="40">
        <f>июн.25!G16</f>
        <v>0</v>
      </c>
      <c r="M18" s="40">
        <f>июл.25!G16</f>
        <v>0</v>
      </c>
      <c r="N18" s="40">
        <f>авг.25!G16</f>
        <v>0</v>
      </c>
      <c r="O18" s="40">
        <f>сен.25!G16</f>
        <v>0</v>
      </c>
      <c r="P18" s="40">
        <f>окт.25!G16</f>
        <v>0</v>
      </c>
      <c r="Q18" s="40">
        <f>ноя.25!G16</f>
        <v>0</v>
      </c>
      <c r="R18" s="40">
        <f>дек.25!G16</f>
        <v>0</v>
      </c>
    </row>
    <row r="19" spans="1:23" x14ac:dyDescent="0.25">
      <c r="A19" s="114"/>
      <c r="B19" s="76"/>
      <c r="C19" s="109">
        <v>10</v>
      </c>
      <c r="D19" s="72">
        <v>1000</v>
      </c>
      <c r="E19" s="73">
        <f t="shared" si="0"/>
        <v>1000</v>
      </c>
      <c r="F19" s="39">
        <f>янв.25!H17+фев.25!H17+мар.25!H17+апр.25!H17+май.25!H17+июн.25!H17+июл.25!H17+авг.25!H17+сен.25!H17+окт.25!H17+ноя.25!H17+дек.25!H17</f>
        <v>0</v>
      </c>
      <c r="G19" s="40">
        <f>янв.25!G17</f>
        <v>0</v>
      </c>
      <c r="H19" s="40">
        <f>фев.25!G17</f>
        <v>0</v>
      </c>
      <c r="I19" s="40">
        <f>мар.25!G17</f>
        <v>0</v>
      </c>
      <c r="J19" s="40">
        <f>апр.25!G17</f>
        <v>0</v>
      </c>
      <c r="K19" s="40">
        <f>май.25!G17</f>
        <v>0</v>
      </c>
      <c r="L19" s="40">
        <f>июн.25!G17</f>
        <v>0</v>
      </c>
      <c r="M19" s="40">
        <f>июл.25!G17</f>
        <v>0</v>
      </c>
      <c r="N19" s="40">
        <f>авг.25!G17</f>
        <v>0</v>
      </c>
      <c r="O19" s="40">
        <f>сен.25!G17</f>
        <v>0</v>
      </c>
      <c r="P19" s="40">
        <f>окт.25!G17</f>
        <v>0</v>
      </c>
      <c r="Q19" s="40">
        <f>ноя.25!G17</f>
        <v>0</v>
      </c>
      <c r="R19" s="40">
        <f>дек.25!G17</f>
        <v>0</v>
      </c>
    </row>
    <row r="20" spans="1:23" x14ac:dyDescent="0.25">
      <c r="A20" s="114"/>
      <c r="B20" s="76"/>
      <c r="C20" s="109">
        <v>11</v>
      </c>
      <c r="D20" s="72">
        <v>-2.3646862246096134E-11</v>
      </c>
      <c r="E20" s="73">
        <f t="shared" si="0"/>
        <v>-6649.5000000000164</v>
      </c>
      <c r="F20" s="39">
        <f>янв.25!H18+фев.25!H18+мар.25!H18+апр.25!H18+май.25!H18+июн.25!H18+июл.25!H18+авг.25!H18+сен.25!H18+окт.25!H18+ноя.25!H18+дек.25!H18</f>
        <v>71663.3</v>
      </c>
      <c r="G20" s="40">
        <f>янв.25!G18</f>
        <v>12035.86</v>
      </c>
      <c r="H20" s="40">
        <f>фев.25!G18</f>
        <v>10474.57</v>
      </c>
      <c r="I20" s="40">
        <f>мар.25!G18</f>
        <v>9037.89</v>
      </c>
      <c r="J20" s="40">
        <f>апр.25!G18</f>
        <v>2096.38</v>
      </c>
      <c r="K20" s="40">
        <f>май.25!G18</f>
        <v>1495.32</v>
      </c>
      <c r="L20" s="40">
        <f>июн.25!G18</f>
        <v>850.28</v>
      </c>
      <c r="M20" s="40">
        <f>июл.25!G18</f>
        <v>1023</v>
      </c>
      <c r="N20" s="40">
        <f>авг.25!G18</f>
        <v>4950</v>
      </c>
      <c r="O20" s="40">
        <f>сен.25!G18</f>
        <v>6963</v>
      </c>
      <c r="P20" s="40">
        <f>окт.25!G18</f>
        <v>280.5</v>
      </c>
      <c r="Q20" s="40">
        <f>ноя.25!G18</f>
        <v>22456.5</v>
      </c>
      <c r="R20" s="40">
        <f>дек.25!G18</f>
        <v>6649.5</v>
      </c>
    </row>
    <row r="21" spans="1:23" x14ac:dyDescent="0.25">
      <c r="A21" s="22"/>
      <c r="B21" s="76"/>
      <c r="C21" s="109">
        <v>12</v>
      </c>
      <c r="D21" s="72">
        <v>-1232.7899999999918</v>
      </c>
      <c r="E21" s="73">
        <f t="shared" si="0"/>
        <v>-4962.6699999999973</v>
      </c>
      <c r="F21" s="39">
        <f>янв.25!H19+фев.25!H19+мар.25!H19+апр.25!H19+май.25!H19+июн.25!H19+июл.25!H19+авг.25!H19+сен.25!H19+окт.25!H19+ноя.25!H19+дек.25!H19</f>
        <v>47285.549999999996</v>
      </c>
      <c r="G21" s="40">
        <f>янв.25!G19</f>
        <v>8074.62</v>
      </c>
      <c r="H21" s="40">
        <f>фев.25!G19</f>
        <v>6848.55</v>
      </c>
      <c r="I21" s="40">
        <f>мар.25!G19</f>
        <v>282.14999999999998</v>
      </c>
      <c r="J21" s="40">
        <f>апр.25!G19</f>
        <v>9203.2199999999993</v>
      </c>
      <c r="K21" s="40">
        <f>май.25!G19</f>
        <v>3093.39</v>
      </c>
      <c r="L21" s="40">
        <f>июн.25!G19</f>
        <v>1539</v>
      </c>
      <c r="M21" s="40">
        <f>июл.25!G19</f>
        <v>866.6</v>
      </c>
      <c r="N21" s="40">
        <f>авг.25!G19</f>
        <v>1398.94</v>
      </c>
      <c r="O21" s="40">
        <f>сен.25!G19</f>
        <v>1708.44</v>
      </c>
      <c r="P21" s="40">
        <f>окт.25!G19</f>
        <v>6400.46</v>
      </c>
      <c r="Q21" s="40">
        <f>ноя.25!G19</f>
        <v>6066.2000000000007</v>
      </c>
      <c r="R21" s="40">
        <f>дек.25!G19</f>
        <v>5533.8600000000006</v>
      </c>
    </row>
    <row r="22" spans="1:23" x14ac:dyDescent="0.25">
      <c r="A22" s="22"/>
      <c r="B22" s="76"/>
      <c r="C22" s="109">
        <v>13</v>
      </c>
      <c r="D22" s="72">
        <v>39882.31</v>
      </c>
      <c r="E22" s="73">
        <f t="shared" si="0"/>
        <v>34033.769999999997</v>
      </c>
      <c r="F22" s="39">
        <f>янв.25!H20+фев.25!H20+мар.25!H20+апр.25!H20+май.25!H20+июн.25!H20+июл.25!H20+авг.25!H20+сен.25!H20+окт.25!H20+ноя.25!H20+дек.25!H20</f>
        <v>33000</v>
      </c>
      <c r="G22" s="40">
        <f>янв.25!G20</f>
        <v>5981.58</v>
      </c>
      <c r="H22" s="40">
        <f>фев.25!G20</f>
        <v>5247.99</v>
      </c>
      <c r="I22" s="40">
        <f>мар.25!G20</f>
        <v>3791.0699999999997</v>
      </c>
      <c r="J22" s="40">
        <f>апр.25!G20</f>
        <v>3026.7</v>
      </c>
      <c r="K22" s="40">
        <f>май.25!G20</f>
        <v>1975.05</v>
      </c>
      <c r="L22" s="40">
        <f>июн.25!G20</f>
        <v>1067.04</v>
      </c>
      <c r="M22" s="40">
        <f>июл.25!G20</f>
        <v>996.59</v>
      </c>
      <c r="N22" s="40">
        <f>авг.25!G20</f>
        <v>1064.68</v>
      </c>
      <c r="O22" s="40">
        <f>сен.25!G20</f>
        <v>1392.75</v>
      </c>
      <c r="P22" s="40">
        <f>окт.25!G20</f>
        <v>4877.72</v>
      </c>
      <c r="Q22" s="40">
        <f>ноя.25!G20</f>
        <v>4945.8100000000004</v>
      </c>
      <c r="R22" s="40">
        <f>дек.25!G20</f>
        <v>4481.5600000000004</v>
      </c>
    </row>
    <row r="23" spans="1:23" x14ac:dyDescent="0.25">
      <c r="A23" s="22"/>
      <c r="B23" s="76"/>
      <c r="C23" s="109">
        <v>14</v>
      </c>
      <c r="D23" s="72">
        <v>-9407.7800000000134</v>
      </c>
      <c r="E23" s="73">
        <f t="shared" si="0"/>
        <v>-9414.9900000000125</v>
      </c>
      <c r="F23" s="39">
        <f>янв.25!H21+фев.25!H21+мар.25!H21+апр.25!H21+май.25!H21+июн.25!H21+июл.25!H21+авг.25!H21+сен.25!H21+окт.25!H21+ноя.25!H21+дек.25!H21</f>
        <v>88153.89</v>
      </c>
      <c r="G23" s="40">
        <f>янв.25!G21</f>
        <v>12101.67</v>
      </c>
      <c r="H23" s="40">
        <f>фев.25!G21</f>
        <v>11916.99</v>
      </c>
      <c r="I23" s="40">
        <f>мар.25!G21</f>
        <v>8397.81</v>
      </c>
      <c r="J23" s="40">
        <f>апр.25!G21</f>
        <v>7176.87</v>
      </c>
      <c r="K23" s="40">
        <f>май.25!G21</f>
        <v>5381.37</v>
      </c>
      <c r="L23" s="40">
        <f>июн.25!G21</f>
        <v>3960.36</v>
      </c>
      <c r="M23" s="40">
        <f>июл.25!G21</f>
        <v>5026.2800000000007</v>
      </c>
      <c r="N23" s="40">
        <f>авг.25!G21</f>
        <v>3559.25</v>
      </c>
      <c r="O23" s="40">
        <f>сен.25!G21</f>
        <v>3837.8</v>
      </c>
      <c r="P23" s="40">
        <f>окт.25!G21</f>
        <v>8628.86</v>
      </c>
      <c r="Q23" s="40">
        <f>ноя.25!G21</f>
        <v>8758.85</v>
      </c>
      <c r="R23" s="40">
        <f>дек.25!G21</f>
        <v>9414.99</v>
      </c>
    </row>
    <row r="24" spans="1:23" x14ac:dyDescent="0.25">
      <c r="A24" s="114"/>
      <c r="B24" s="76"/>
      <c r="C24" s="109">
        <v>15</v>
      </c>
      <c r="D24" s="72">
        <v>0</v>
      </c>
      <c r="E24" s="73">
        <f t="shared" si="0"/>
        <v>0</v>
      </c>
      <c r="F24" s="39">
        <f>янв.25!H22+фев.25!H22+мар.25!H22+апр.25!H22+май.25!H22+июн.25!H22+июл.25!H22+авг.25!H22+сен.25!H22+окт.25!H22+ноя.25!H22+дек.25!H22</f>
        <v>0</v>
      </c>
      <c r="G24" s="40">
        <f>янв.25!G22</f>
        <v>0</v>
      </c>
      <c r="H24" s="40">
        <f>фев.25!G22</f>
        <v>0</v>
      </c>
      <c r="I24" s="40">
        <f>мар.25!G22</f>
        <v>0</v>
      </c>
      <c r="J24" s="40">
        <f>апр.25!G22</f>
        <v>0</v>
      </c>
      <c r="K24" s="40">
        <f>май.25!G22</f>
        <v>0</v>
      </c>
      <c r="L24" s="40">
        <f>июн.25!G22</f>
        <v>0</v>
      </c>
      <c r="M24" s="40">
        <f>июл.25!G22</f>
        <v>0</v>
      </c>
      <c r="N24" s="40">
        <f>авг.25!G22</f>
        <v>0</v>
      </c>
      <c r="O24" s="40">
        <f>сен.25!G22</f>
        <v>0</v>
      </c>
      <c r="P24" s="40">
        <f>окт.25!G22</f>
        <v>0</v>
      </c>
      <c r="Q24" s="40">
        <f>ноя.25!G22</f>
        <v>0</v>
      </c>
      <c r="R24" s="40">
        <f>дек.25!G22</f>
        <v>0</v>
      </c>
    </row>
    <row r="25" spans="1:23" x14ac:dyDescent="0.25">
      <c r="A25" s="114"/>
      <c r="B25" s="76"/>
      <c r="C25" s="109">
        <v>16</v>
      </c>
      <c r="D25" s="72">
        <v>0</v>
      </c>
      <c r="E25" s="73">
        <f t="shared" si="0"/>
        <v>0</v>
      </c>
      <c r="F25" s="39">
        <f>янв.25!H23+фев.25!H23+мар.25!H23+апр.25!H23+май.25!H23+июн.25!H23+июл.25!H23+авг.25!H23+сен.25!H23+окт.25!H23+ноя.25!H23+дек.25!H23</f>
        <v>0</v>
      </c>
      <c r="G25" s="40">
        <f>янв.25!G23</f>
        <v>0</v>
      </c>
      <c r="H25" s="40">
        <f>фев.25!G23</f>
        <v>0</v>
      </c>
      <c r="I25" s="40">
        <f>мар.25!G23</f>
        <v>0</v>
      </c>
      <c r="J25" s="40">
        <f>апр.25!G23</f>
        <v>0</v>
      </c>
      <c r="K25" s="40">
        <f>май.25!G23</f>
        <v>0</v>
      </c>
      <c r="L25" s="40">
        <f>июн.25!G23</f>
        <v>0</v>
      </c>
      <c r="M25" s="40">
        <f>июл.25!G23</f>
        <v>0</v>
      </c>
      <c r="N25" s="40">
        <f>авг.25!G23</f>
        <v>0</v>
      </c>
      <c r="O25" s="40">
        <f>сен.25!G23</f>
        <v>0</v>
      </c>
      <c r="P25" s="40">
        <f>окт.25!G23</f>
        <v>0</v>
      </c>
      <c r="Q25" s="40">
        <f>ноя.25!G23</f>
        <v>0</v>
      </c>
      <c r="R25" s="40">
        <f>дек.25!G23</f>
        <v>0</v>
      </c>
    </row>
    <row r="26" spans="1:23" x14ac:dyDescent="0.25">
      <c r="A26" s="114"/>
      <c r="B26" s="76"/>
      <c r="C26" s="109">
        <v>17</v>
      </c>
      <c r="D26" s="72">
        <v>-12889.459999999972</v>
      </c>
      <c r="E26" s="73">
        <f t="shared" si="0"/>
        <v>-12252.209999999972</v>
      </c>
      <c r="F26" s="39">
        <f>янв.25!H24+фев.25!H24+мар.25!H24+апр.25!H24+май.25!H24+июн.25!H24+июл.25!H24+авг.25!H24+сен.25!H24+окт.25!H24+ноя.25!H24+дек.25!H24</f>
        <v>129824.62</v>
      </c>
      <c r="G26" s="40">
        <f>янв.25!G24</f>
        <v>18190.98</v>
      </c>
      <c r="H26" s="40">
        <f>фев.25!G24</f>
        <v>16451.91</v>
      </c>
      <c r="I26" s="40">
        <f>мар.25!G24</f>
        <v>11937.51</v>
      </c>
      <c r="J26" s="40">
        <f>апр.25!G24</f>
        <v>9967.59</v>
      </c>
      <c r="K26" s="40">
        <f>май.25!G24</f>
        <v>8910.81</v>
      </c>
      <c r="L26" s="40">
        <f>июн.25!G24</f>
        <v>4960.71</v>
      </c>
      <c r="M26" s="40">
        <f>июл.25!G24</f>
        <v>5824.79</v>
      </c>
      <c r="N26" s="40">
        <f>авг.25!G24</f>
        <v>5930.02</v>
      </c>
      <c r="O26" s="40">
        <f>сен.25!G24</f>
        <v>6208.5700000000006</v>
      </c>
      <c r="P26" s="40">
        <f>окт.25!G24</f>
        <v>13475.630000000001</v>
      </c>
      <c r="Q26" s="40">
        <f>ноя.25!G24</f>
        <v>13525.150000000001</v>
      </c>
      <c r="R26" s="40">
        <f>дек.25!G24</f>
        <v>13803.7</v>
      </c>
    </row>
    <row r="27" spans="1:23" x14ac:dyDescent="0.25">
      <c r="A27" s="22"/>
      <c r="B27" s="76"/>
      <c r="C27" s="109">
        <v>18</v>
      </c>
      <c r="D27" s="72">
        <v>3606.1700000000014</v>
      </c>
      <c r="E27" s="73">
        <f t="shared" si="0"/>
        <v>-561.31999999999653</v>
      </c>
      <c r="F27" s="39">
        <f>янв.25!H25+фев.25!H25+мар.25!H25+апр.25!H25+май.25!H25+июн.25!H25+июл.25!H25+авг.25!H25+сен.25!H25+окт.25!H25+ноя.25!H25+дек.25!H25</f>
        <v>37000</v>
      </c>
      <c r="G27" s="40">
        <f>янв.25!G25</f>
        <v>10525.88</v>
      </c>
      <c r="H27" s="40">
        <f>фев.25!G25</f>
        <v>5402.21</v>
      </c>
      <c r="I27" s="40">
        <f>мар.25!G25</f>
        <v>3173.89</v>
      </c>
      <c r="J27" s="40">
        <f>апр.25!G25</f>
        <v>784.31000000000006</v>
      </c>
      <c r="K27" s="40">
        <f>май.25!G25</f>
        <v>4038.83</v>
      </c>
      <c r="L27" s="40">
        <f>июн.25!G25</f>
        <v>2301.62</v>
      </c>
      <c r="M27" s="40">
        <f>июл.25!G25</f>
        <v>2730.75</v>
      </c>
      <c r="N27" s="40">
        <f>авг.25!G25</f>
        <v>206.25</v>
      </c>
      <c r="O27" s="40">
        <f>сен.25!G25</f>
        <v>1600.5</v>
      </c>
      <c r="P27" s="40">
        <f>окт.25!G25</f>
        <v>1716</v>
      </c>
      <c r="Q27" s="40">
        <f>ноя.25!G25</f>
        <v>5898.75</v>
      </c>
      <c r="R27" s="40">
        <f>дек.25!G25</f>
        <v>2788.5</v>
      </c>
      <c r="W27" t="s">
        <v>6</v>
      </c>
    </row>
    <row r="28" spans="1:23" x14ac:dyDescent="0.25">
      <c r="A28" s="41"/>
      <c r="B28" s="76"/>
      <c r="C28" s="109">
        <v>19</v>
      </c>
      <c r="D28" s="72">
        <v>7859.52</v>
      </c>
      <c r="E28" s="73">
        <f t="shared" si="0"/>
        <v>7698.2200000000012</v>
      </c>
      <c r="F28" s="39">
        <f>янв.25!H26+фев.25!H26+мар.25!H26+апр.25!H26+май.25!H26+июн.25!H26+июл.25!H26+авг.25!H26+сен.25!H26+окт.25!H26+ноя.25!H26+дек.25!H26</f>
        <v>8900</v>
      </c>
      <c r="G28" s="40">
        <f>янв.25!G26</f>
        <v>7.33</v>
      </c>
      <c r="H28" s="40">
        <f>фев.25!G26</f>
        <v>21.990000000000002</v>
      </c>
      <c r="I28" s="40">
        <f>мар.25!G26</f>
        <v>29.32</v>
      </c>
      <c r="J28" s="40">
        <f>апр.25!G26</f>
        <v>29.32</v>
      </c>
      <c r="K28" s="40">
        <f>май.25!G26</f>
        <v>1018.87</v>
      </c>
      <c r="L28" s="40">
        <f>июн.25!G26</f>
        <v>2814.7200000000003</v>
      </c>
      <c r="M28" s="40">
        <f>июл.25!G26</f>
        <v>965.25</v>
      </c>
      <c r="N28" s="40">
        <f>авг.25!G26</f>
        <v>693</v>
      </c>
      <c r="O28" s="40">
        <f>сен.25!G26</f>
        <v>2128.5</v>
      </c>
      <c r="P28" s="40">
        <f>окт.25!G26</f>
        <v>115.5</v>
      </c>
      <c r="Q28" s="40">
        <f>ноя.25!G26</f>
        <v>1155</v>
      </c>
      <c r="R28" s="40">
        <f>дек.25!G26</f>
        <v>82.5</v>
      </c>
    </row>
    <row r="29" spans="1:23" x14ac:dyDescent="0.25">
      <c r="A29" s="114"/>
      <c r="B29" s="76"/>
      <c r="C29" s="109">
        <v>20</v>
      </c>
      <c r="D29" s="72">
        <v>2140.2000000000003</v>
      </c>
      <c r="E29" s="73">
        <f t="shared" si="0"/>
        <v>405.19999999999982</v>
      </c>
      <c r="F29" s="39">
        <f>янв.25!H27+фев.25!H27+мар.25!H27+апр.25!H27+май.25!H27+июн.25!H27+июл.25!H27+авг.25!H27+сен.25!H27+окт.25!H27+ноя.25!H27+дек.25!H27</f>
        <v>3908</v>
      </c>
      <c r="G29" s="40">
        <f>янв.25!G27</f>
        <v>0</v>
      </c>
      <c r="H29" s="40">
        <f>фев.25!G27</f>
        <v>554.04</v>
      </c>
      <c r="I29" s="40">
        <f>мар.25!G27</f>
        <v>0</v>
      </c>
      <c r="J29" s="40">
        <f>апр.25!G27</f>
        <v>707.93999999999994</v>
      </c>
      <c r="K29" s="40">
        <f>май.25!G27</f>
        <v>646.38</v>
      </c>
      <c r="L29" s="40">
        <f>июн.25!G27</f>
        <v>559.16999999999996</v>
      </c>
      <c r="M29" s="40">
        <f>июл.25!G27</f>
        <v>1219.43</v>
      </c>
      <c r="N29" s="40">
        <f>авг.25!G27</f>
        <v>0</v>
      </c>
      <c r="O29" s="40">
        <f>сен.25!G27</f>
        <v>1015.1600000000001</v>
      </c>
      <c r="P29" s="40">
        <f>окт.25!G27</f>
        <v>476.63000000000005</v>
      </c>
      <c r="Q29" s="40">
        <f>ноя.25!G27</f>
        <v>464.25000000000006</v>
      </c>
      <c r="R29" s="40">
        <f>дек.25!G27</f>
        <v>0</v>
      </c>
    </row>
    <row r="30" spans="1:23" x14ac:dyDescent="0.25">
      <c r="A30" s="114"/>
      <c r="B30" s="76"/>
      <c r="C30" s="109">
        <v>21</v>
      </c>
      <c r="D30" s="72">
        <v>1736.75</v>
      </c>
      <c r="E30" s="73">
        <f t="shared" si="0"/>
        <v>1989.31</v>
      </c>
      <c r="F30" s="39">
        <f>янв.25!H28+фев.25!H28+мар.25!H28+апр.25!H28+май.25!H28+июн.25!H28+июл.25!H28+авг.25!H28+сен.25!H28+окт.25!H28+ноя.25!H28+дек.25!H28</f>
        <v>500</v>
      </c>
      <c r="G30" s="40">
        <f>янв.25!G28</f>
        <v>0</v>
      </c>
      <c r="H30" s="40">
        <f>фев.25!G28</f>
        <v>0</v>
      </c>
      <c r="I30" s="40">
        <f>мар.25!G28</f>
        <v>0</v>
      </c>
      <c r="J30" s="40">
        <f>апр.25!G28</f>
        <v>29.32</v>
      </c>
      <c r="K30" s="40">
        <f>май.25!G28</f>
        <v>14.66</v>
      </c>
      <c r="L30" s="40">
        <f>июн.25!G28</f>
        <v>87.960000000000008</v>
      </c>
      <c r="M30" s="40">
        <f>июл.25!G28</f>
        <v>49.5</v>
      </c>
      <c r="N30" s="40">
        <f>авг.25!G28</f>
        <v>49.5</v>
      </c>
      <c r="O30" s="40">
        <f>сен.25!G28</f>
        <v>16.5</v>
      </c>
      <c r="P30" s="40">
        <f>окт.25!G28</f>
        <v>0</v>
      </c>
      <c r="Q30" s="40">
        <f>ноя.25!G28</f>
        <v>0</v>
      </c>
      <c r="R30" s="40">
        <f>дек.25!G28</f>
        <v>0</v>
      </c>
    </row>
    <row r="31" spans="1:23" x14ac:dyDescent="0.25">
      <c r="A31" s="41"/>
      <c r="B31" s="76"/>
      <c r="C31" s="109">
        <v>22</v>
      </c>
      <c r="D31" s="72">
        <v>1131.4500000000021</v>
      </c>
      <c r="E31" s="73">
        <f t="shared" si="0"/>
        <v>-4024.0200000000036</v>
      </c>
      <c r="F31" s="39">
        <f>янв.25!H29+фев.25!H29+мар.25!H29+апр.25!H29+май.25!H29+июн.25!H29+июл.25!H29+авг.25!H29+сен.25!H29+окт.25!H29+ноя.25!H29+дек.25!H29</f>
        <v>46027</v>
      </c>
      <c r="G31" s="40">
        <f>янв.25!G29</f>
        <v>8074.62</v>
      </c>
      <c r="H31" s="40">
        <f>фев.25!G29</f>
        <v>5114.6099999999997</v>
      </c>
      <c r="I31" s="40">
        <f>мар.25!G29</f>
        <v>5078.7</v>
      </c>
      <c r="J31" s="40">
        <f>апр.25!G29</f>
        <v>5422.41</v>
      </c>
      <c r="K31" s="40">
        <f>май.25!G29</f>
        <v>2918.97</v>
      </c>
      <c r="L31" s="40">
        <f>июн.25!G29</f>
        <v>2821.5</v>
      </c>
      <c r="M31" s="40">
        <f>июл.25!G29</f>
        <v>1324.66</v>
      </c>
      <c r="N31" s="40">
        <f>авг.25!G29</f>
        <v>1386.5600000000002</v>
      </c>
      <c r="O31" s="40">
        <f>сен.25!G29</f>
        <v>773.75</v>
      </c>
      <c r="P31" s="40">
        <f>окт.25!G29</f>
        <v>6901.85</v>
      </c>
      <c r="Q31" s="40">
        <f>ноя.25!G29</f>
        <v>6208.5700000000006</v>
      </c>
      <c r="R31" s="40">
        <f>дек.25!G29</f>
        <v>5156.2700000000004</v>
      </c>
    </row>
    <row r="32" spans="1:23" x14ac:dyDescent="0.25">
      <c r="A32" s="114"/>
      <c r="B32" s="76"/>
      <c r="C32" s="109">
        <v>23</v>
      </c>
      <c r="D32" s="72">
        <v>0</v>
      </c>
      <c r="E32" s="73">
        <f t="shared" si="0"/>
        <v>0</v>
      </c>
      <c r="F32" s="39">
        <f>янв.25!H30+фев.25!H30+мар.25!H30+апр.25!H30+май.25!H30+июн.25!H30+июл.25!H30+авг.25!H30+сен.25!H30+окт.25!H30+ноя.25!H30+дек.25!H30</f>
        <v>0</v>
      </c>
      <c r="G32" s="40">
        <f>янв.25!G30</f>
        <v>0</v>
      </c>
      <c r="H32" s="40">
        <f>фев.25!G30</f>
        <v>0</v>
      </c>
      <c r="I32" s="40">
        <f>мар.25!G30</f>
        <v>0</v>
      </c>
      <c r="J32" s="40">
        <f>апр.25!G30</f>
        <v>0</v>
      </c>
      <c r="K32" s="40">
        <f>май.25!G30</f>
        <v>0</v>
      </c>
      <c r="L32" s="40">
        <f>июн.25!G30</f>
        <v>0</v>
      </c>
      <c r="M32" s="40">
        <f>июл.25!G30</f>
        <v>0</v>
      </c>
      <c r="N32" s="40">
        <f>авг.25!G30</f>
        <v>0</v>
      </c>
      <c r="O32" s="40">
        <f>сен.25!G30</f>
        <v>0</v>
      </c>
      <c r="P32" s="40">
        <f>окт.25!G30</f>
        <v>0</v>
      </c>
      <c r="Q32" s="40">
        <f>ноя.25!G30</f>
        <v>0</v>
      </c>
      <c r="R32" s="40">
        <f>дек.25!G30</f>
        <v>0</v>
      </c>
    </row>
    <row r="33" spans="1:18" x14ac:dyDescent="0.25">
      <c r="A33" s="114"/>
      <c r="B33" s="76"/>
      <c r="C33" s="109">
        <v>24</v>
      </c>
      <c r="D33" s="72">
        <v>0</v>
      </c>
      <c r="E33" s="73">
        <f t="shared" si="0"/>
        <v>0</v>
      </c>
      <c r="F33" s="39">
        <f>янв.25!H31+фев.25!H31+мар.25!H31+апр.25!H31+май.25!H31+июн.25!H31+июл.25!H31+авг.25!H31+сен.25!H31+окт.25!H31+ноя.25!H31+дек.25!H31</f>
        <v>0</v>
      </c>
      <c r="G33" s="40">
        <f>янв.25!G31</f>
        <v>0</v>
      </c>
      <c r="H33" s="40">
        <f>фев.25!G31</f>
        <v>0</v>
      </c>
      <c r="I33" s="40">
        <f>мар.25!G31</f>
        <v>0</v>
      </c>
      <c r="J33" s="40">
        <f>апр.25!G31</f>
        <v>0</v>
      </c>
      <c r="K33" s="40">
        <f>май.25!G31</f>
        <v>0</v>
      </c>
      <c r="L33" s="40">
        <f>июн.25!G31</f>
        <v>0</v>
      </c>
      <c r="M33" s="40">
        <f>июл.25!G31</f>
        <v>0</v>
      </c>
      <c r="N33" s="40">
        <f>авг.25!G31</f>
        <v>0</v>
      </c>
      <c r="O33" s="40">
        <f>сен.25!G31</f>
        <v>0</v>
      </c>
      <c r="P33" s="40">
        <f>окт.25!G31</f>
        <v>0</v>
      </c>
      <c r="Q33" s="40">
        <f>ноя.25!G31</f>
        <v>0</v>
      </c>
      <c r="R33" s="40">
        <f>дек.25!G31</f>
        <v>0</v>
      </c>
    </row>
    <row r="34" spans="1:18" x14ac:dyDescent="0.25">
      <c r="A34" s="22"/>
      <c r="B34" s="76"/>
      <c r="C34" s="109">
        <v>25</v>
      </c>
      <c r="D34" s="72">
        <v>-3040.2900000000091</v>
      </c>
      <c r="E34" s="73">
        <f t="shared" si="0"/>
        <v>-2773.8800000000069</v>
      </c>
      <c r="F34" s="39">
        <f>янв.25!H32+фев.25!H32+мар.25!H32+апр.25!H32+май.25!H32+июн.25!H32+июл.25!H32+авг.25!H32+сен.25!H32+окт.25!H32+ноя.25!H32+дек.25!H32</f>
        <v>20197.620000000003</v>
      </c>
      <c r="G34" s="40">
        <f>янв.25!G32</f>
        <v>3811.59</v>
      </c>
      <c r="H34" s="40">
        <f>фев.25!G32</f>
        <v>3591</v>
      </c>
      <c r="I34" s="40">
        <f>мар.25!G32</f>
        <v>2575.2599999999998</v>
      </c>
      <c r="J34" s="40">
        <f>апр.25!G32</f>
        <v>1451.79</v>
      </c>
      <c r="K34" s="40">
        <f>май.25!G32</f>
        <v>477.09</v>
      </c>
      <c r="L34" s="40">
        <f>июн.25!G32</f>
        <v>528.39</v>
      </c>
      <c r="M34" s="40">
        <f>июл.25!G32</f>
        <v>445.68</v>
      </c>
      <c r="N34" s="40">
        <f>авг.25!G32</f>
        <v>154.75</v>
      </c>
      <c r="O34" s="40">
        <f>сен.25!G32</f>
        <v>123.80000000000001</v>
      </c>
      <c r="P34" s="40">
        <f>окт.25!G32</f>
        <v>1497.98</v>
      </c>
      <c r="Q34" s="40">
        <f>ноя.25!G32</f>
        <v>2401.7200000000003</v>
      </c>
      <c r="R34" s="40">
        <f>дек.25!G32</f>
        <v>2872.1600000000003</v>
      </c>
    </row>
    <row r="35" spans="1:18" x14ac:dyDescent="0.25">
      <c r="A35" s="41"/>
      <c r="B35" s="76"/>
      <c r="C35" s="109">
        <v>26</v>
      </c>
      <c r="D35" s="72">
        <v>-0.11000000000000032</v>
      </c>
      <c r="E35" s="73">
        <f t="shared" si="0"/>
        <v>-0.11000000000000032</v>
      </c>
      <c r="F35" s="39">
        <f>янв.25!H33+фев.25!H33+мар.25!H33+апр.25!H33+май.25!H33+июн.25!H33+июл.25!H33+авг.25!H33+сен.25!H33+окт.25!H33+ноя.25!H33+дек.25!H33</f>
        <v>0</v>
      </c>
      <c r="G35" s="40">
        <f>янв.25!G33</f>
        <v>0</v>
      </c>
      <c r="H35" s="40">
        <f>фев.25!G33</f>
        <v>0</v>
      </c>
      <c r="I35" s="40">
        <f>мар.25!G33</f>
        <v>0</v>
      </c>
      <c r="J35" s="40">
        <f>апр.25!G33</f>
        <v>0</v>
      </c>
      <c r="K35" s="40">
        <f>май.25!G33</f>
        <v>0</v>
      </c>
      <c r="L35" s="40">
        <f>июн.25!G33</f>
        <v>0</v>
      </c>
      <c r="M35" s="40">
        <f>июл.25!G33</f>
        <v>0</v>
      </c>
      <c r="N35" s="40">
        <f>авг.25!G33</f>
        <v>0</v>
      </c>
      <c r="O35" s="40">
        <f>сен.25!G33</f>
        <v>0</v>
      </c>
      <c r="P35" s="40">
        <f>окт.25!G33</f>
        <v>0</v>
      </c>
      <c r="Q35" s="40">
        <f>ноя.25!G33</f>
        <v>0</v>
      </c>
      <c r="R35" s="40">
        <f>дек.25!G33</f>
        <v>0</v>
      </c>
    </row>
    <row r="36" spans="1:18" x14ac:dyDescent="0.25">
      <c r="A36" s="22"/>
      <c r="B36" s="76"/>
      <c r="C36" s="109">
        <v>27</v>
      </c>
      <c r="D36" s="72">
        <v>0</v>
      </c>
      <c r="E36" s="73">
        <f t="shared" si="0"/>
        <v>0</v>
      </c>
      <c r="F36" s="39">
        <f>янв.25!H34+фев.25!H34+мар.25!H34+апр.25!H34+май.25!H34+июн.25!H34+июл.25!H34+авг.25!H34+сен.25!H34+окт.25!H34+ноя.25!H34+дек.25!H34</f>
        <v>0</v>
      </c>
      <c r="G36" s="40">
        <f>янв.25!G34</f>
        <v>0</v>
      </c>
      <c r="H36" s="40">
        <f>фев.25!G34</f>
        <v>0</v>
      </c>
      <c r="I36" s="40">
        <f>мар.25!G34</f>
        <v>0</v>
      </c>
      <c r="J36" s="40">
        <f>апр.25!G34</f>
        <v>0</v>
      </c>
      <c r="K36" s="40">
        <f>май.25!G34</f>
        <v>0</v>
      </c>
      <c r="L36" s="40">
        <f>июн.25!G34</f>
        <v>0</v>
      </c>
      <c r="M36" s="40">
        <f>июл.25!G34</f>
        <v>0</v>
      </c>
      <c r="N36" s="40">
        <f>авг.25!G34</f>
        <v>0</v>
      </c>
      <c r="O36" s="40">
        <f>сен.25!G34</f>
        <v>0</v>
      </c>
      <c r="P36" s="40">
        <f>окт.25!G34</f>
        <v>0</v>
      </c>
      <c r="Q36" s="40">
        <f>ноя.25!G34</f>
        <v>0</v>
      </c>
      <c r="R36" s="40">
        <f>дек.25!G34</f>
        <v>0</v>
      </c>
    </row>
    <row r="37" spans="1:18" x14ac:dyDescent="0.25">
      <c r="A37" s="22"/>
      <c r="B37" s="76"/>
      <c r="C37" s="109">
        <v>28</v>
      </c>
      <c r="D37" s="72">
        <v>0</v>
      </c>
      <c r="E37" s="73">
        <f t="shared" si="0"/>
        <v>0</v>
      </c>
      <c r="F37" s="39">
        <f>янв.25!H35+фев.25!H35+мар.25!H35+апр.25!H35+май.25!H35+июн.25!H35+июл.25!H35+авг.25!H35+сен.25!H35+окт.25!H35+ноя.25!H35+дек.25!H35</f>
        <v>0</v>
      </c>
      <c r="G37" s="40">
        <f>янв.25!G35</f>
        <v>0</v>
      </c>
      <c r="H37" s="40">
        <f>фев.25!G35</f>
        <v>0</v>
      </c>
      <c r="I37" s="40">
        <f>мар.25!G35</f>
        <v>0</v>
      </c>
      <c r="J37" s="40">
        <f>апр.25!G35</f>
        <v>0</v>
      </c>
      <c r="K37" s="40">
        <f>май.25!G35</f>
        <v>0</v>
      </c>
      <c r="L37" s="40">
        <f>июн.25!G35</f>
        <v>0</v>
      </c>
      <c r="M37" s="40">
        <f>июл.25!G35</f>
        <v>0</v>
      </c>
      <c r="N37" s="40">
        <f>авг.25!G35</f>
        <v>0</v>
      </c>
      <c r="O37" s="40">
        <f>сен.25!G35</f>
        <v>0</v>
      </c>
      <c r="P37" s="40">
        <f>окт.25!G35</f>
        <v>0</v>
      </c>
      <c r="Q37" s="40">
        <f>ноя.25!G35</f>
        <v>0</v>
      </c>
      <c r="R37" s="40">
        <f>дек.25!G35</f>
        <v>0</v>
      </c>
    </row>
    <row r="38" spans="1:18" x14ac:dyDescent="0.25">
      <c r="A38" s="22"/>
      <c r="B38" s="76"/>
      <c r="C38" s="109">
        <v>29</v>
      </c>
      <c r="D38" s="72">
        <v>0</v>
      </c>
      <c r="E38" s="73">
        <f t="shared" si="0"/>
        <v>0</v>
      </c>
      <c r="F38" s="39">
        <f>янв.25!H36+фев.25!H36+мар.25!H36+апр.25!H36+май.25!H36+июн.25!H36+июл.25!H36+авг.25!H36+сен.25!H36+окт.25!H36+ноя.25!H36+дек.25!H36</f>
        <v>0</v>
      </c>
      <c r="G38" s="40">
        <f>янв.25!G36</f>
        <v>0</v>
      </c>
      <c r="H38" s="40">
        <f>фев.25!G36</f>
        <v>0</v>
      </c>
      <c r="I38" s="40">
        <f>мар.25!G36</f>
        <v>0</v>
      </c>
      <c r="J38" s="40">
        <f>апр.25!G36</f>
        <v>0</v>
      </c>
      <c r="K38" s="40">
        <f>май.25!G36</f>
        <v>0</v>
      </c>
      <c r="L38" s="40">
        <f>июн.25!G36</f>
        <v>0</v>
      </c>
      <c r="M38" s="40">
        <f>июл.25!G36</f>
        <v>0</v>
      </c>
      <c r="N38" s="40">
        <f>авг.25!G36</f>
        <v>0</v>
      </c>
      <c r="O38" s="40">
        <f>сен.25!G36</f>
        <v>0</v>
      </c>
      <c r="P38" s="40">
        <f>окт.25!G36</f>
        <v>0</v>
      </c>
      <c r="Q38" s="40">
        <f>ноя.25!G36</f>
        <v>0</v>
      </c>
      <c r="R38" s="40">
        <f>дек.25!G36</f>
        <v>0</v>
      </c>
    </row>
    <row r="39" spans="1:18" x14ac:dyDescent="0.25">
      <c r="A39" s="41"/>
      <c r="B39" s="76"/>
      <c r="C39" s="109">
        <v>30</v>
      </c>
      <c r="D39" s="72">
        <v>0</v>
      </c>
      <c r="E39" s="73">
        <f t="shared" si="0"/>
        <v>0</v>
      </c>
      <c r="F39" s="39">
        <f>янв.25!H37+фев.25!H37+мар.25!H37+апр.25!H37+май.25!H37+июн.25!H37+июл.25!H37+авг.25!H37+сен.25!H37+окт.25!H37+ноя.25!H37+дек.25!H37</f>
        <v>0</v>
      </c>
      <c r="G39" s="40">
        <f>янв.25!G37</f>
        <v>0</v>
      </c>
      <c r="H39" s="40">
        <f>фев.25!G37</f>
        <v>0</v>
      </c>
      <c r="I39" s="40">
        <f>мар.25!G37</f>
        <v>0</v>
      </c>
      <c r="J39" s="40">
        <f>апр.25!G37</f>
        <v>0</v>
      </c>
      <c r="K39" s="40">
        <f>май.25!G37</f>
        <v>0</v>
      </c>
      <c r="L39" s="40">
        <f>июн.25!G37</f>
        <v>0</v>
      </c>
      <c r="M39" s="40">
        <f>июл.25!G37</f>
        <v>0</v>
      </c>
      <c r="N39" s="40">
        <f>авг.25!G37</f>
        <v>0</v>
      </c>
      <c r="O39" s="40">
        <f>сен.25!G37</f>
        <v>0</v>
      </c>
      <c r="P39" s="40">
        <f>окт.25!G37</f>
        <v>0</v>
      </c>
      <c r="Q39" s="40">
        <f>ноя.25!G37</f>
        <v>0</v>
      </c>
      <c r="R39" s="40">
        <f>дек.25!G37</f>
        <v>0</v>
      </c>
    </row>
    <row r="40" spans="1:18" x14ac:dyDescent="0.25">
      <c r="A40" s="41"/>
      <c r="B40" s="76"/>
      <c r="C40" s="109">
        <v>32</v>
      </c>
      <c r="D40" s="72">
        <v>0</v>
      </c>
      <c r="E40" s="73">
        <f t="shared" si="0"/>
        <v>0</v>
      </c>
      <c r="F40" s="39">
        <f>янв.25!H38+фев.25!H38+мар.25!H38+апр.25!H38+май.25!H38+июн.25!H38+июл.25!H38+авг.25!H38+сен.25!H38+окт.25!H38+ноя.25!H38+дек.25!H38</f>
        <v>0</v>
      </c>
      <c r="G40" s="40">
        <f>янв.25!G38</f>
        <v>0</v>
      </c>
      <c r="H40" s="40">
        <f>фев.25!G38</f>
        <v>0</v>
      </c>
      <c r="I40" s="40">
        <f>мар.25!G38</f>
        <v>0</v>
      </c>
      <c r="J40" s="40">
        <f>апр.25!G38</f>
        <v>0</v>
      </c>
      <c r="K40" s="40">
        <f>май.25!G38</f>
        <v>0</v>
      </c>
      <c r="L40" s="40">
        <f>июн.25!G38</f>
        <v>0</v>
      </c>
      <c r="M40" s="40">
        <f>июл.25!G38</f>
        <v>0</v>
      </c>
      <c r="N40" s="40">
        <f>авг.25!G38</f>
        <v>0</v>
      </c>
      <c r="O40" s="40">
        <f>сен.25!G38</f>
        <v>0</v>
      </c>
      <c r="P40" s="40">
        <f>окт.25!G38</f>
        <v>0</v>
      </c>
      <c r="Q40" s="40">
        <f>ноя.25!G38</f>
        <v>0</v>
      </c>
      <c r="R40" s="40">
        <f>дек.25!G38</f>
        <v>0</v>
      </c>
    </row>
    <row r="41" spans="1:18" x14ac:dyDescent="0.25">
      <c r="A41" s="114"/>
      <c r="B41" s="76"/>
      <c r="C41" s="109">
        <v>34</v>
      </c>
      <c r="D41" s="72">
        <v>57.989999999999995</v>
      </c>
      <c r="E41" s="73">
        <f t="shared" si="0"/>
        <v>57.989999999999995</v>
      </c>
      <c r="F41" s="39">
        <f>янв.25!H39+фев.25!H39+мар.25!H39+апр.25!H39+май.25!H39+июн.25!H39+июл.25!H39+авг.25!H39+сен.25!H39+окт.25!H39+ноя.25!H39+дек.25!H39</f>
        <v>0</v>
      </c>
      <c r="G41" s="40">
        <f>янв.25!G39</f>
        <v>0</v>
      </c>
      <c r="H41" s="40">
        <f>фев.25!G39</f>
        <v>0</v>
      </c>
      <c r="I41" s="40">
        <f>мар.25!G39</f>
        <v>0</v>
      </c>
      <c r="J41" s="40">
        <f>апр.25!G39</f>
        <v>0</v>
      </c>
      <c r="K41" s="40">
        <f>май.25!G39</f>
        <v>0</v>
      </c>
      <c r="L41" s="40">
        <f>июн.25!G39</f>
        <v>0</v>
      </c>
      <c r="M41" s="40">
        <f>июл.25!G39</f>
        <v>0</v>
      </c>
      <c r="N41" s="40">
        <f>авг.25!G39</f>
        <v>0</v>
      </c>
      <c r="O41" s="40">
        <f>сен.25!G39</f>
        <v>0</v>
      </c>
      <c r="P41" s="40">
        <f>окт.25!G39</f>
        <v>0</v>
      </c>
      <c r="Q41" s="40">
        <f>ноя.25!G39</f>
        <v>0</v>
      </c>
      <c r="R41" s="40">
        <f>дек.25!G39</f>
        <v>0</v>
      </c>
    </row>
    <row r="42" spans="1:18" x14ac:dyDescent="0.25">
      <c r="A42" s="114"/>
      <c r="B42" s="76"/>
      <c r="C42" s="109">
        <v>35</v>
      </c>
      <c r="D42" s="72">
        <v>0</v>
      </c>
      <c r="E42" s="73">
        <f t="shared" si="0"/>
        <v>0</v>
      </c>
      <c r="F42" s="39">
        <f>янв.25!H40+фев.25!H40+мар.25!H40+апр.25!H40+май.25!H40+июн.25!H40+июл.25!H40+авг.25!H40+сен.25!H40+окт.25!H40+ноя.25!H40+дек.25!H40</f>
        <v>0</v>
      </c>
      <c r="G42" s="40">
        <f>янв.25!G40</f>
        <v>0</v>
      </c>
      <c r="H42" s="40">
        <f>фев.25!G40</f>
        <v>0</v>
      </c>
      <c r="I42" s="40">
        <f>мар.25!G40</f>
        <v>0</v>
      </c>
      <c r="J42" s="40">
        <f>апр.25!G40</f>
        <v>0</v>
      </c>
      <c r="K42" s="40">
        <f>май.25!G40</f>
        <v>0</v>
      </c>
      <c r="L42" s="40">
        <f>июн.25!G40</f>
        <v>0</v>
      </c>
      <c r="M42" s="40">
        <f>июл.25!G40</f>
        <v>0</v>
      </c>
      <c r="N42" s="40">
        <f>авг.25!G40</f>
        <v>0</v>
      </c>
      <c r="O42" s="40">
        <f>сен.25!G40</f>
        <v>0</v>
      </c>
      <c r="P42" s="40">
        <f>окт.25!G40</f>
        <v>0</v>
      </c>
      <c r="Q42" s="40">
        <f>ноя.25!G40</f>
        <v>0</v>
      </c>
      <c r="R42" s="40">
        <f>дек.25!G40</f>
        <v>0</v>
      </c>
    </row>
    <row r="43" spans="1:18" x14ac:dyDescent="0.25">
      <c r="A43" s="42"/>
      <c r="B43" s="76"/>
      <c r="C43" s="109">
        <v>36</v>
      </c>
      <c r="D43" s="72">
        <v>-6502.5599999999995</v>
      </c>
      <c r="E43" s="73">
        <f t="shared" si="0"/>
        <v>-13394.239999999998</v>
      </c>
      <c r="F43" s="39">
        <f>янв.25!H41+фев.25!H41+мар.25!H41+апр.25!H41+май.25!H41+июн.25!H41+июл.25!H41+авг.25!H41+сен.25!H41+окт.25!H41+ноя.25!H41+дек.25!H41</f>
        <v>29000</v>
      </c>
      <c r="G43" s="40">
        <f>янв.25!G41</f>
        <v>4273.3900000000003</v>
      </c>
      <c r="H43" s="40">
        <f>фев.25!G41</f>
        <v>1128.82</v>
      </c>
      <c r="I43" s="40">
        <f>мар.25!G41</f>
        <v>3525.73</v>
      </c>
      <c r="J43" s="40">
        <f>апр.25!G41</f>
        <v>4669.21</v>
      </c>
      <c r="K43" s="40">
        <f>май.25!G41</f>
        <v>3958.2</v>
      </c>
      <c r="L43" s="40">
        <f>июн.25!G41</f>
        <v>1473.33</v>
      </c>
      <c r="M43" s="40">
        <f>июл.25!G41</f>
        <v>808.5</v>
      </c>
      <c r="N43" s="40">
        <f>авг.25!G41</f>
        <v>2978.25</v>
      </c>
      <c r="O43" s="40">
        <f>сен.25!G41</f>
        <v>1732.5</v>
      </c>
      <c r="P43" s="40">
        <f>окт.25!G41</f>
        <v>7466.25</v>
      </c>
      <c r="Q43" s="40">
        <f>ноя.25!G41</f>
        <v>2178</v>
      </c>
      <c r="R43" s="40">
        <f>дек.25!G41</f>
        <v>1699.5</v>
      </c>
    </row>
    <row r="44" spans="1:18" x14ac:dyDescent="0.25">
      <c r="A44" s="114"/>
      <c r="B44" s="76"/>
      <c r="C44" s="109">
        <v>37</v>
      </c>
      <c r="D44" s="72">
        <v>-14643.23000000001</v>
      </c>
      <c r="E44" s="73">
        <f t="shared" si="0"/>
        <v>-48154.920000000013</v>
      </c>
      <c r="F44" s="39">
        <f>янв.25!H42+фев.25!H42+мар.25!H42+апр.25!H42+май.25!H42+июн.25!H42+июл.25!H42+авг.25!H42+сен.25!H42+окт.25!H42+ноя.25!H42+дек.25!H42</f>
        <v>68084</v>
      </c>
      <c r="G44" s="40">
        <f>янв.25!G42</f>
        <v>26388</v>
      </c>
      <c r="H44" s="40">
        <f>фев.25!G42</f>
        <v>23441.34</v>
      </c>
      <c r="I44" s="40">
        <f>мар.25!G42</f>
        <v>11192.91</v>
      </c>
      <c r="J44" s="40">
        <f>апр.25!G42</f>
        <v>7659.85</v>
      </c>
      <c r="K44" s="40">
        <f>май.25!G42</f>
        <v>3914.2200000000003</v>
      </c>
      <c r="L44" s="40">
        <f>июн.25!G42</f>
        <v>3291.17</v>
      </c>
      <c r="M44" s="40">
        <f>июл.25!G42</f>
        <v>1567.5</v>
      </c>
      <c r="N44" s="40">
        <f>авг.25!G42</f>
        <v>742.5</v>
      </c>
      <c r="O44" s="40">
        <f>сен.25!G42</f>
        <v>3095</v>
      </c>
      <c r="P44" s="40">
        <f>окт.25!G42</f>
        <v>3014.53</v>
      </c>
      <c r="Q44" s="40">
        <f>ноя.25!G42</f>
        <v>7780.8300000000008</v>
      </c>
      <c r="R44" s="40">
        <f>дек.25!G42</f>
        <v>9507.84</v>
      </c>
    </row>
    <row r="45" spans="1:18" x14ac:dyDescent="0.25">
      <c r="A45" s="41"/>
      <c r="B45" s="76"/>
      <c r="C45" s="109">
        <v>38</v>
      </c>
      <c r="D45" s="72">
        <v>-1464.0500000000002</v>
      </c>
      <c r="E45" s="73">
        <f t="shared" si="0"/>
        <v>-2197.0500000000002</v>
      </c>
      <c r="F45" s="39">
        <f>янв.25!H43+фев.25!H43+мар.25!H43+апр.25!H43+май.25!H43+июн.25!H43+июл.25!H43+авг.25!H43+сен.25!H43+окт.25!H43+ноя.25!H43+дек.25!H43</f>
        <v>0</v>
      </c>
      <c r="G45" s="40">
        <f>янв.25!G43</f>
        <v>7.33</v>
      </c>
      <c r="H45" s="40">
        <f>фев.25!G43</f>
        <v>0</v>
      </c>
      <c r="I45" s="40">
        <f>мар.25!G43</f>
        <v>0</v>
      </c>
      <c r="J45" s="40">
        <f>апр.25!G43</f>
        <v>0</v>
      </c>
      <c r="K45" s="40">
        <f>май.25!G43</f>
        <v>725.67</v>
      </c>
      <c r="L45" s="40">
        <f>июн.25!G43</f>
        <v>0</v>
      </c>
      <c r="M45" s="40">
        <f>июл.25!G43</f>
        <v>0</v>
      </c>
      <c r="N45" s="40">
        <f>авг.25!G43</f>
        <v>0</v>
      </c>
      <c r="O45" s="40">
        <f>сен.25!G43</f>
        <v>0</v>
      </c>
      <c r="P45" s="40">
        <f>окт.25!G43</f>
        <v>0</v>
      </c>
      <c r="Q45" s="40">
        <f>ноя.25!G43</f>
        <v>0</v>
      </c>
      <c r="R45" s="40">
        <f>дек.25!G43</f>
        <v>0</v>
      </c>
    </row>
    <row r="46" spans="1:18" x14ac:dyDescent="0.25">
      <c r="A46" s="41"/>
      <c r="B46" s="76"/>
      <c r="C46" s="109">
        <v>39</v>
      </c>
      <c r="D46" s="72">
        <v>-5163.9899999999925</v>
      </c>
      <c r="E46" s="73">
        <f t="shared" si="0"/>
        <v>138.51000000000749</v>
      </c>
      <c r="F46" s="39">
        <f>янв.25!H44+фев.25!H44+мар.25!H44+апр.25!H44+май.25!H44+июн.25!H44+июл.25!H44+авг.25!H44+сен.25!H44+окт.25!H44+ноя.25!H44+дек.25!H44</f>
        <v>20425.739999999998</v>
      </c>
      <c r="G46" s="40">
        <f>янв.25!G44</f>
        <v>5453.19</v>
      </c>
      <c r="H46" s="40">
        <f>фев.25!G44</f>
        <v>4960.71</v>
      </c>
      <c r="I46" s="40">
        <f>мар.25!G44</f>
        <v>2693.25</v>
      </c>
      <c r="J46" s="40">
        <f>апр.25!G44</f>
        <v>2016.09</v>
      </c>
      <c r="K46" s="40">
        <f>май.25!G44</f>
        <v>0</v>
      </c>
      <c r="L46" s="40">
        <f>июн.25!G44</f>
        <v>0</v>
      </c>
      <c r="M46" s="40">
        <f>июл.25!G44</f>
        <v>0</v>
      </c>
      <c r="N46" s="40">
        <f>авг.25!G44</f>
        <v>0</v>
      </c>
      <c r="O46" s="40">
        <f>сен.25!G44</f>
        <v>0</v>
      </c>
      <c r="P46" s="40">
        <f>окт.25!G44</f>
        <v>0</v>
      </c>
      <c r="Q46" s="40">
        <f>ноя.25!G44</f>
        <v>0</v>
      </c>
      <c r="R46" s="40">
        <f>дек.25!G44</f>
        <v>0</v>
      </c>
    </row>
    <row r="47" spans="1:18" x14ac:dyDescent="0.25">
      <c r="A47" s="43"/>
      <c r="B47" s="76"/>
      <c r="C47" s="109">
        <v>40</v>
      </c>
      <c r="D47" s="72">
        <v>-11682.3</v>
      </c>
      <c r="E47" s="73">
        <f t="shared" si="0"/>
        <v>-15540.76</v>
      </c>
      <c r="F47" s="39">
        <f>янв.25!H45+фев.25!H45+мар.25!H45+апр.25!H45+май.25!H45+июн.25!H45+июл.25!H45+авг.25!H45+сен.25!H45+окт.25!H45+ноя.25!H45+дек.25!H45</f>
        <v>7127.4</v>
      </c>
      <c r="G47" s="40">
        <f>янв.25!G45</f>
        <v>0</v>
      </c>
      <c r="H47" s="40">
        <f>фев.25!G45</f>
        <v>0</v>
      </c>
      <c r="I47" s="40">
        <f>мар.25!G45</f>
        <v>0</v>
      </c>
      <c r="J47" s="40">
        <f>апр.25!G45</f>
        <v>791.64</v>
      </c>
      <c r="K47" s="40">
        <f>май.25!G45</f>
        <v>1993.76</v>
      </c>
      <c r="L47" s="40">
        <f>июн.25!G45</f>
        <v>2103.71</v>
      </c>
      <c r="M47" s="40">
        <f>июл.25!G45</f>
        <v>1872.75</v>
      </c>
      <c r="N47" s="40">
        <f>авг.25!G45</f>
        <v>2095.5</v>
      </c>
      <c r="O47" s="40">
        <f>сен.25!G45</f>
        <v>610.5</v>
      </c>
      <c r="P47" s="40">
        <f>окт.25!G45</f>
        <v>1138.5</v>
      </c>
      <c r="Q47" s="40">
        <f>ноя.25!G45</f>
        <v>379.5</v>
      </c>
      <c r="R47" s="40">
        <f>дек.25!G45</f>
        <v>0</v>
      </c>
    </row>
    <row r="48" spans="1:18" x14ac:dyDescent="0.25">
      <c r="A48" s="41"/>
      <c r="B48" s="76"/>
      <c r="C48" s="109">
        <v>41</v>
      </c>
      <c r="D48" s="72">
        <v>1959.1299999999999</v>
      </c>
      <c r="E48" s="73">
        <f t="shared" si="0"/>
        <v>3808.2999999999993</v>
      </c>
      <c r="F48" s="39">
        <f>янв.25!H46+фев.25!H46+мар.25!H46+апр.25!H46+май.25!H46+июн.25!H46+июл.25!H46+авг.25!H46+сен.25!H46+окт.25!H46+ноя.25!H46+дек.25!H46</f>
        <v>10000</v>
      </c>
      <c r="G48" s="40">
        <f>янв.25!G46</f>
        <v>0</v>
      </c>
      <c r="H48" s="40">
        <f>фев.25!G46</f>
        <v>0</v>
      </c>
      <c r="I48" s="40">
        <f>мар.25!G46</f>
        <v>0</v>
      </c>
      <c r="J48" s="40">
        <f>апр.25!G46</f>
        <v>395.01</v>
      </c>
      <c r="K48" s="40">
        <f>май.25!G46</f>
        <v>1800.6299999999999</v>
      </c>
      <c r="L48" s="40">
        <f>июн.25!G46</f>
        <v>1046.52</v>
      </c>
      <c r="M48" s="40">
        <f>июл.25!G46</f>
        <v>1714.63</v>
      </c>
      <c r="N48" s="40">
        <f>авг.25!G46</f>
        <v>1467.0300000000002</v>
      </c>
      <c r="O48" s="40">
        <f>сен.25!G46</f>
        <v>1268.95</v>
      </c>
      <c r="P48" s="40">
        <f>окт.25!G46</f>
        <v>433.3</v>
      </c>
      <c r="Q48" s="40">
        <f>ноя.25!G46</f>
        <v>0</v>
      </c>
      <c r="R48" s="40">
        <f>дек.25!G46</f>
        <v>24.76</v>
      </c>
    </row>
    <row r="49" spans="1:18" x14ac:dyDescent="0.25">
      <c r="A49" s="114"/>
      <c r="B49" s="76"/>
      <c r="C49" s="109">
        <v>42</v>
      </c>
      <c r="D49" s="72">
        <v>-4251.3999999999987</v>
      </c>
      <c r="E49" s="73">
        <f t="shared" si="0"/>
        <v>-1559.2500000000009</v>
      </c>
      <c r="F49" s="39">
        <f>янв.25!H47+фев.25!H47+мар.25!H47+апр.25!H47+май.25!H47+июн.25!H47+июл.25!H47+авг.25!H47+сен.25!H47+окт.25!H47+ноя.25!H47+дек.25!H47</f>
        <v>44060.43</v>
      </c>
      <c r="G49" s="40">
        <f>янв.25!G47</f>
        <v>6912.1900000000005</v>
      </c>
      <c r="H49" s="40">
        <f>фев.25!G47</f>
        <v>5563.47</v>
      </c>
      <c r="I49" s="40">
        <f>мар.25!G47</f>
        <v>4273.3900000000003</v>
      </c>
      <c r="J49" s="40">
        <f>апр.25!G47</f>
        <v>3650.34</v>
      </c>
      <c r="K49" s="40">
        <f>май.25!G47</f>
        <v>3019.96</v>
      </c>
      <c r="L49" s="40">
        <f>июн.25!G47</f>
        <v>2719.43</v>
      </c>
      <c r="M49" s="40">
        <f>июл.25!G47</f>
        <v>1864.5</v>
      </c>
      <c r="N49" s="40">
        <f>авг.25!G47</f>
        <v>1856.25</v>
      </c>
      <c r="O49" s="40">
        <f>сен.25!G47</f>
        <v>2425.5</v>
      </c>
      <c r="P49" s="40">
        <f>окт.25!G47</f>
        <v>5973</v>
      </c>
      <c r="Q49" s="40">
        <f>ноя.25!G47</f>
        <v>1551</v>
      </c>
      <c r="R49" s="40">
        <f>дек.25!G47</f>
        <v>1559.25</v>
      </c>
    </row>
    <row r="50" spans="1:18" x14ac:dyDescent="0.25">
      <c r="A50" s="114"/>
      <c r="B50" s="76"/>
      <c r="C50" s="109">
        <v>43</v>
      </c>
      <c r="D50" s="72">
        <v>8969.4000000000015</v>
      </c>
      <c r="E50" s="73">
        <f t="shared" si="0"/>
        <v>13002.340000000002</v>
      </c>
      <c r="F50" s="39">
        <f>янв.25!H48+фев.25!H48+мар.25!H48+апр.25!H48+май.25!H48+июн.25!H48+июл.25!H48+авг.25!H48+сен.25!H48+окт.25!H48+ноя.25!H48+дек.25!H48</f>
        <v>15000</v>
      </c>
      <c r="G50" s="40">
        <f>янв.25!G48</f>
        <v>0</v>
      </c>
      <c r="H50" s="40">
        <f>фев.25!G48</f>
        <v>0</v>
      </c>
      <c r="I50" s="40">
        <f>мар.25!G48</f>
        <v>0</v>
      </c>
      <c r="J50" s="40">
        <f>апр.25!G48</f>
        <v>277.02</v>
      </c>
      <c r="K50" s="40">
        <f>май.25!G48</f>
        <v>1436.3999999999999</v>
      </c>
      <c r="L50" s="40">
        <f>июн.25!G48</f>
        <v>2128.9499999999998</v>
      </c>
      <c r="M50" s="40">
        <f>июл.25!G48</f>
        <v>2414.1000000000004</v>
      </c>
      <c r="N50" s="40">
        <f>авг.25!G48</f>
        <v>2302.6800000000003</v>
      </c>
      <c r="O50" s="40">
        <f>сен.25!G48</f>
        <v>1993.18</v>
      </c>
      <c r="P50" s="40">
        <f>окт.25!G48</f>
        <v>414.73</v>
      </c>
      <c r="Q50" s="40">
        <f>ноя.25!G48</f>
        <v>0</v>
      </c>
      <c r="R50" s="40">
        <f>дек.25!G48</f>
        <v>0</v>
      </c>
    </row>
    <row r="51" spans="1:18" x14ac:dyDescent="0.25">
      <c r="A51" s="114"/>
      <c r="B51" s="76"/>
      <c r="C51" s="109">
        <v>44</v>
      </c>
      <c r="D51" s="72">
        <v>0</v>
      </c>
      <c r="E51" s="73">
        <f t="shared" si="0"/>
        <v>0</v>
      </c>
      <c r="F51" s="39">
        <f>янв.25!H49+фев.25!H49+мар.25!H49+апр.25!H49+май.25!H49+июн.25!H49+июл.25!H49+авг.25!H49+сен.25!H49+окт.25!H49+ноя.25!H49+дек.25!H49</f>
        <v>0</v>
      </c>
      <c r="G51" s="40">
        <f>янв.25!G49</f>
        <v>0</v>
      </c>
      <c r="H51" s="40">
        <f>фев.25!G49</f>
        <v>0</v>
      </c>
      <c r="I51" s="40">
        <f>мар.25!G49</f>
        <v>0</v>
      </c>
      <c r="J51" s="40">
        <f>апр.25!G49</f>
        <v>0</v>
      </c>
      <c r="K51" s="40">
        <f>май.25!G49</f>
        <v>0</v>
      </c>
      <c r="L51" s="40">
        <f>июн.25!G49</f>
        <v>0</v>
      </c>
      <c r="M51" s="40">
        <f>июл.25!G49</f>
        <v>0</v>
      </c>
      <c r="N51" s="40">
        <f>авг.25!G49</f>
        <v>0</v>
      </c>
      <c r="O51" s="40">
        <f>сен.25!G49</f>
        <v>0</v>
      </c>
      <c r="P51" s="40">
        <f>окт.25!G49</f>
        <v>0</v>
      </c>
      <c r="Q51" s="40">
        <f>ноя.25!G49</f>
        <v>0</v>
      </c>
      <c r="R51" s="40">
        <f>дек.25!G49</f>
        <v>0</v>
      </c>
    </row>
    <row r="52" spans="1:18" x14ac:dyDescent="0.25">
      <c r="A52" s="114"/>
      <c r="B52" s="76"/>
      <c r="C52" s="109">
        <v>45</v>
      </c>
      <c r="D52" s="72">
        <v>1977.42</v>
      </c>
      <c r="E52" s="73">
        <f t="shared" si="0"/>
        <v>1955.43</v>
      </c>
      <c r="F52" s="39">
        <f>янв.25!H50+фев.25!H50+мар.25!H50+апр.25!H50+май.25!H50+июн.25!H50+июл.25!H50+авг.25!H50+сен.25!H50+окт.25!H50+ноя.25!H50+дек.25!H50</f>
        <v>0</v>
      </c>
      <c r="G52" s="40">
        <f>янв.25!G50</f>
        <v>0</v>
      </c>
      <c r="H52" s="40">
        <f>фев.25!G50</f>
        <v>0</v>
      </c>
      <c r="I52" s="40">
        <f>мар.25!G50</f>
        <v>21.990000000000002</v>
      </c>
      <c r="J52" s="40">
        <f>апр.25!G50</f>
        <v>0</v>
      </c>
      <c r="K52" s="40">
        <f>май.25!G50</f>
        <v>0</v>
      </c>
      <c r="L52" s="40">
        <f>июн.25!G50</f>
        <v>0</v>
      </c>
      <c r="M52" s="40">
        <f>июл.25!G50</f>
        <v>0</v>
      </c>
      <c r="N52" s="40">
        <f>авг.25!G50</f>
        <v>0</v>
      </c>
      <c r="O52" s="40">
        <f>сен.25!G50</f>
        <v>0</v>
      </c>
      <c r="P52" s="40">
        <f>окт.25!G50</f>
        <v>0</v>
      </c>
      <c r="Q52" s="40">
        <f>ноя.25!G50</f>
        <v>0</v>
      </c>
      <c r="R52" s="40">
        <f>дек.25!G50</f>
        <v>0</v>
      </c>
    </row>
    <row r="53" spans="1:18" x14ac:dyDescent="0.25">
      <c r="A53" s="114"/>
      <c r="B53" s="76"/>
      <c r="C53" s="109">
        <v>46</v>
      </c>
      <c r="D53" s="72">
        <v>1601.4600000000009</v>
      </c>
      <c r="E53" s="73">
        <f t="shared" si="0"/>
        <v>1974.6900000000007</v>
      </c>
      <c r="F53" s="39">
        <f>янв.25!H51+фев.25!H51+мар.25!H51+апр.25!H51+май.25!H51+июн.25!H51+июл.25!H51+авг.25!H51+сен.25!H51+окт.25!H51+ноя.25!H51+дек.25!H51</f>
        <v>8000</v>
      </c>
      <c r="G53" s="40">
        <f>янв.25!G51</f>
        <v>0</v>
      </c>
      <c r="H53" s="40">
        <f>фев.25!G51</f>
        <v>0</v>
      </c>
      <c r="I53" s="40">
        <f>мар.25!G51</f>
        <v>5.13</v>
      </c>
      <c r="J53" s="40">
        <f>апр.25!G51</f>
        <v>76.95</v>
      </c>
      <c r="K53" s="40">
        <f>май.25!G51</f>
        <v>436.05</v>
      </c>
      <c r="L53" s="40">
        <f>июн.25!G51</f>
        <v>1785.24</v>
      </c>
      <c r="M53" s="40">
        <f>июл.25!G51</f>
        <v>1739.39</v>
      </c>
      <c r="N53" s="40">
        <f>авг.25!G51</f>
        <v>1689.8700000000001</v>
      </c>
      <c r="O53" s="40">
        <f>сен.25!G51</f>
        <v>1788.91</v>
      </c>
      <c r="P53" s="40">
        <f>окт.25!G51</f>
        <v>80.47</v>
      </c>
      <c r="Q53" s="40">
        <f>ноя.25!G51</f>
        <v>24.76</v>
      </c>
      <c r="R53" s="40">
        <f>дек.25!G51</f>
        <v>0</v>
      </c>
    </row>
    <row r="54" spans="1:18" x14ac:dyDescent="0.25">
      <c r="A54" s="114"/>
      <c r="B54" s="76"/>
      <c r="C54" s="109">
        <v>47</v>
      </c>
      <c r="D54" s="72">
        <v>-14624.890000000001</v>
      </c>
      <c r="E54" s="73">
        <f t="shared" si="0"/>
        <v>-20498.72</v>
      </c>
      <c r="F54" s="39">
        <f>янв.25!H52+фев.25!H52+мар.25!H52+апр.25!H52+май.25!H52+июн.25!H52+июл.25!H52+авг.25!H52+сен.25!H52+окт.25!H52+ноя.25!H52+дек.25!H52</f>
        <v>11000</v>
      </c>
      <c r="G54" s="40">
        <f>янв.25!G52</f>
        <v>1172.8</v>
      </c>
      <c r="H54" s="40">
        <f>фев.25!G52</f>
        <v>0</v>
      </c>
      <c r="I54" s="40">
        <f>мар.25!G52</f>
        <v>960.23</v>
      </c>
      <c r="J54" s="40">
        <f>апр.25!G52</f>
        <v>557.08000000000004</v>
      </c>
      <c r="K54" s="40">
        <f>май.25!G52</f>
        <v>1663.91</v>
      </c>
      <c r="L54" s="40">
        <f>июн.25!G52</f>
        <v>2067.06</v>
      </c>
      <c r="M54" s="40">
        <f>июл.25!G52</f>
        <v>1262.25</v>
      </c>
      <c r="N54" s="40">
        <f>авг.25!G52</f>
        <v>651.75</v>
      </c>
      <c r="O54" s="40">
        <f>сен.25!G52</f>
        <v>1691.25</v>
      </c>
      <c r="P54" s="40">
        <f>окт.25!G52</f>
        <v>3423.75</v>
      </c>
      <c r="Q54" s="40">
        <f>ноя.25!G52</f>
        <v>3374.25</v>
      </c>
      <c r="R54" s="40">
        <f>дек.25!G52</f>
        <v>49.5</v>
      </c>
    </row>
    <row r="55" spans="1:18" x14ac:dyDescent="0.25">
      <c r="A55" s="114"/>
      <c r="B55" s="76"/>
      <c r="C55" s="109">
        <v>48</v>
      </c>
      <c r="D55" s="72">
        <v>1091.8600000000006</v>
      </c>
      <c r="E55" s="73">
        <f t="shared" si="0"/>
        <v>2149.9400000000005</v>
      </c>
      <c r="F55" s="39">
        <f>янв.25!H53+фев.25!H53+мар.25!H53+апр.25!H53+май.25!H53+июн.25!H53+июл.25!H53+авг.25!H53+сен.25!H53+окт.25!H53+ноя.25!H53+дек.25!H53</f>
        <v>6000</v>
      </c>
      <c r="G55" s="40">
        <f>янв.25!G53</f>
        <v>200.07</v>
      </c>
      <c r="H55" s="40">
        <f>фев.25!G53</f>
        <v>123.12</v>
      </c>
      <c r="I55" s="40">
        <f>мар.25!G53</f>
        <v>0</v>
      </c>
      <c r="J55" s="40">
        <f>апр.25!G53</f>
        <v>164.16</v>
      </c>
      <c r="K55" s="40">
        <f>май.25!G53</f>
        <v>46.17</v>
      </c>
      <c r="L55" s="40">
        <f>июн.25!G53</f>
        <v>1851.93</v>
      </c>
      <c r="M55" s="40">
        <f>июл.25!G53</f>
        <v>1355.6100000000001</v>
      </c>
      <c r="N55" s="40">
        <f>авг.25!G53</f>
        <v>464.25000000000006</v>
      </c>
      <c r="O55" s="40">
        <f>сен.25!G53</f>
        <v>272.36</v>
      </c>
      <c r="P55" s="40">
        <f>окт.25!G53</f>
        <v>179.51000000000002</v>
      </c>
      <c r="Q55" s="40">
        <f>ноя.25!G53</f>
        <v>61.900000000000006</v>
      </c>
      <c r="R55" s="40">
        <f>дек.25!G53</f>
        <v>222.84</v>
      </c>
    </row>
    <row r="56" spans="1:18" x14ac:dyDescent="0.25">
      <c r="A56" s="114"/>
      <c r="B56" s="76"/>
      <c r="C56" s="109">
        <v>49</v>
      </c>
      <c r="D56" s="72">
        <v>7611.2899999999991</v>
      </c>
      <c r="E56" s="73">
        <f t="shared" si="0"/>
        <v>1024.1099999999988</v>
      </c>
      <c r="F56" s="39">
        <f>янв.25!H54+фев.25!H54+мар.25!H54+апр.25!H54+май.25!H54+июн.25!H54+июл.25!H54+авг.25!H54+сен.25!H54+окт.25!H54+ноя.25!H54+дек.25!H54</f>
        <v>2500</v>
      </c>
      <c r="G56" s="40">
        <f>янв.25!G54</f>
        <v>996.88</v>
      </c>
      <c r="H56" s="40">
        <f>фев.25!G54</f>
        <v>315.19</v>
      </c>
      <c r="I56" s="40">
        <f>мар.25!G54</f>
        <v>271.20999999999998</v>
      </c>
      <c r="J56" s="40">
        <f>апр.25!G54</f>
        <v>168.59</v>
      </c>
      <c r="K56" s="40">
        <f>май.25!G54</f>
        <v>820.96</v>
      </c>
      <c r="L56" s="40">
        <f>июн.25!G54</f>
        <v>879.6</v>
      </c>
      <c r="M56" s="40">
        <f>июл.25!G54</f>
        <v>1031.25</v>
      </c>
      <c r="N56" s="40">
        <f>авг.25!G54</f>
        <v>957</v>
      </c>
      <c r="O56" s="40">
        <f>сен.25!G54</f>
        <v>627</v>
      </c>
      <c r="P56" s="40">
        <f>окт.25!G54</f>
        <v>759</v>
      </c>
      <c r="Q56" s="40">
        <f>ноя.25!G54</f>
        <v>107.25</v>
      </c>
      <c r="R56" s="40">
        <f>дек.25!G54</f>
        <v>2153.25</v>
      </c>
    </row>
    <row r="57" spans="1:18" x14ac:dyDescent="0.25">
      <c r="A57" s="114"/>
      <c r="B57" s="76"/>
      <c r="C57" s="109">
        <v>50</v>
      </c>
      <c r="D57" s="72">
        <v>151.9199999999999</v>
      </c>
      <c r="E57" s="73">
        <f t="shared" si="0"/>
        <v>816.88999999999987</v>
      </c>
      <c r="F57" s="39">
        <f>янв.25!H55+фев.25!H55+мар.25!H55+апр.25!H55+май.25!H55+июн.25!H55+июл.25!H55+авг.25!H55+сен.25!H55+окт.25!H55+ноя.25!H55+дек.25!H55</f>
        <v>1500</v>
      </c>
      <c r="G57" s="40">
        <f>янв.25!G55</f>
        <v>0</v>
      </c>
      <c r="H57" s="40">
        <f>фев.25!G55</f>
        <v>0</v>
      </c>
      <c r="I57" s="40">
        <f>мар.25!G55</f>
        <v>0</v>
      </c>
      <c r="J57" s="40">
        <f>апр.25!G55</f>
        <v>0</v>
      </c>
      <c r="K57" s="40">
        <f>май.25!G55</f>
        <v>0</v>
      </c>
      <c r="L57" s="40">
        <f>июн.25!G55</f>
        <v>117.28</v>
      </c>
      <c r="M57" s="40">
        <f>июл.25!G55</f>
        <v>717.75</v>
      </c>
      <c r="N57" s="40">
        <f>авг.25!G55</f>
        <v>0</v>
      </c>
      <c r="O57" s="40">
        <f>сен.25!G55</f>
        <v>0</v>
      </c>
      <c r="P57" s="40">
        <f>окт.25!G55</f>
        <v>0</v>
      </c>
      <c r="Q57" s="40">
        <f>ноя.25!G55</f>
        <v>0</v>
      </c>
      <c r="R57" s="40">
        <f>дек.25!G55</f>
        <v>0</v>
      </c>
    </row>
    <row r="58" spans="1:18" x14ac:dyDescent="0.25">
      <c r="A58" s="114"/>
      <c r="B58" s="76"/>
      <c r="C58" s="109">
        <v>51</v>
      </c>
      <c r="D58" s="72">
        <v>0</v>
      </c>
      <c r="E58" s="73">
        <f t="shared" ref="E58:E74" si="1">F58-G58-H58-I58-J58-K58-L58-M58-N58-O58-P58-Q58-R58+D58</f>
        <v>0</v>
      </c>
      <c r="F58" s="39">
        <f>янв.25!H56+фев.25!H56+мар.25!H56+апр.25!H56+май.25!H56+июн.25!H56+июл.25!H56+авг.25!H56+сен.25!H56+окт.25!H56+ноя.25!H56+дек.25!H56</f>
        <v>0</v>
      </c>
      <c r="G58" s="40">
        <f>янв.25!G56</f>
        <v>0</v>
      </c>
      <c r="H58" s="40">
        <f>фев.25!G56</f>
        <v>0</v>
      </c>
      <c r="I58" s="40">
        <f>мар.25!G56</f>
        <v>0</v>
      </c>
      <c r="J58" s="40">
        <f>апр.25!G56</f>
        <v>0</v>
      </c>
      <c r="K58" s="40">
        <f>май.25!G56</f>
        <v>0</v>
      </c>
      <c r="L58" s="40">
        <f>июн.25!G56</f>
        <v>0</v>
      </c>
      <c r="M58" s="40">
        <f>июл.25!G56</f>
        <v>0</v>
      </c>
      <c r="N58" s="40">
        <f>авг.25!G56</f>
        <v>0</v>
      </c>
      <c r="O58" s="40">
        <f>сен.25!G56</f>
        <v>0</v>
      </c>
      <c r="P58" s="40">
        <f>окт.25!G56</f>
        <v>0</v>
      </c>
      <c r="Q58" s="40">
        <f>ноя.25!G56</f>
        <v>0</v>
      </c>
      <c r="R58" s="40">
        <f>дек.25!G56</f>
        <v>0</v>
      </c>
    </row>
    <row r="59" spans="1:18" x14ac:dyDescent="0.25">
      <c r="A59" s="114"/>
      <c r="B59" s="76"/>
      <c r="C59" s="109">
        <v>52</v>
      </c>
      <c r="D59" s="72">
        <v>0</v>
      </c>
      <c r="E59" s="73">
        <f t="shared" si="1"/>
        <v>0</v>
      </c>
      <c r="F59" s="39">
        <f>янв.25!H57+фев.25!H57+мар.25!H57+апр.25!H57+май.25!H57+июн.25!H57+июл.25!H57+авг.25!H57+сен.25!H57+окт.25!H57+ноя.25!H57+дек.25!H57</f>
        <v>0</v>
      </c>
      <c r="G59" s="40">
        <f>янв.25!G57</f>
        <v>0</v>
      </c>
      <c r="H59" s="40">
        <f>фев.25!G57</f>
        <v>0</v>
      </c>
      <c r="I59" s="40">
        <f>мар.25!G57</f>
        <v>0</v>
      </c>
      <c r="J59" s="40">
        <f>апр.25!G57</f>
        <v>0</v>
      </c>
      <c r="K59" s="40">
        <f>май.25!G57</f>
        <v>0</v>
      </c>
      <c r="L59" s="40">
        <f>июн.25!G57</f>
        <v>0</v>
      </c>
      <c r="M59" s="40">
        <f>июл.25!G57</f>
        <v>0</v>
      </c>
      <c r="N59" s="40">
        <f>авг.25!G57</f>
        <v>0</v>
      </c>
      <c r="O59" s="40">
        <f>сен.25!G57</f>
        <v>0</v>
      </c>
      <c r="P59" s="40">
        <f>окт.25!G57</f>
        <v>0</v>
      </c>
      <c r="Q59" s="40">
        <f>ноя.25!G57</f>
        <v>0</v>
      </c>
      <c r="R59" s="40">
        <f>дек.25!G57</f>
        <v>0</v>
      </c>
    </row>
    <row r="60" spans="1:18" x14ac:dyDescent="0.25">
      <c r="A60" s="114"/>
      <c r="B60" s="76"/>
      <c r="C60" s="109">
        <v>53</v>
      </c>
      <c r="D60" s="72">
        <v>0</v>
      </c>
      <c r="E60" s="73">
        <f t="shared" si="1"/>
        <v>0</v>
      </c>
      <c r="F60" s="39">
        <f>янв.25!H58+фев.25!H58+мар.25!H58+апр.25!H58+май.25!H58+июн.25!H58+июл.25!H58+авг.25!H58+сен.25!H58+окт.25!H58+ноя.25!H58+дек.25!H58</f>
        <v>0</v>
      </c>
      <c r="G60" s="40">
        <f>янв.25!G58</f>
        <v>0</v>
      </c>
      <c r="H60" s="40">
        <f>фев.25!G58</f>
        <v>0</v>
      </c>
      <c r="I60" s="40">
        <f>мар.25!G58</f>
        <v>0</v>
      </c>
      <c r="J60" s="40">
        <f>апр.25!G58</f>
        <v>0</v>
      </c>
      <c r="K60" s="40">
        <f>май.25!G58</f>
        <v>0</v>
      </c>
      <c r="L60" s="40">
        <f>июн.25!G58</f>
        <v>0</v>
      </c>
      <c r="M60" s="40">
        <f>июл.25!G58</f>
        <v>0</v>
      </c>
      <c r="N60" s="40">
        <f>авг.25!G58</f>
        <v>0</v>
      </c>
      <c r="O60" s="40">
        <f>сен.25!G58</f>
        <v>0</v>
      </c>
      <c r="P60" s="40">
        <f>окт.25!G58</f>
        <v>0</v>
      </c>
      <c r="Q60" s="40">
        <f>ноя.25!G58</f>
        <v>0</v>
      </c>
      <c r="R60" s="40">
        <f>дек.25!G58</f>
        <v>0</v>
      </c>
    </row>
    <row r="61" spans="1:18" s="7" customFormat="1" x14ac:dyDescent="0.25">
      <c r="A61" s="114"/>
      <c r="B61" s="76"/>
      <c r="C61" s="114">
        <v>54</v>
      </c>
      <c r="D61" s="72">
        <v>-1.8189894035458565E-11</v>
      </c>
      <c r="E61" s="73">
        <f t="shared" si="1"/>
        <v>-10225.880000000016</v>
      </c>
      <c r="F61" s="61">
        <f>янв.25!H59+фев.25!H59+мар.25!H59+апр.25!H59+май.25!H59+июн.25!H59+июл.25!H59+авг.25!H59+сен.25!H59+окт.25!H59+ноя.25!H59+дек.25!H59</f>
        <v>71610.61</v>
      </c>
      <c r="G61" s="62">
        <f>янв.25!G59</f>
        <v>12958.38</v>
      </c>
      <c r="H61" s="62">
        <f>фев.25!G59</f>
        <v>4570.83</v>
      </c>
      <c r="I61" s="62">
        <f>мар.25!G59</f>
        <v>12953.25</v>
      </c>
      <c r="J61" s="62">
        <f>апр.25!G59</f>
        <v>6371.46</v>
      </c>
      <c r="K61" s="62">
        <f>май.25!G59</f>
        <v>2052</v>
      </c>
      <c r="L61" s="62">
        <f>июн.25!G59</f>
        <v>3580.74</v>
      </c>
      <c r="M61" s="62">
        <f>июл.25!G59</f>
        <v>4605.3600000000006</v>
      </c>
      <c r="N61" s="62">
        <f>авг.25!G59</f>
        <v>4079.21</v>
      </c>
      <c r="O61" s="62">
        <f>сен.25!G59</f>
        <v>3144.52</v>
      </c>
      <c r="P61" s="62">
        <f>окт.25!G59</f>
        <v>7762.26</v>
      </c>
      <c r="Q61" s="62">
        <f>ноя.25!G59</f>
        <v>9532.6</v>
      </c>
      <c r="R61" s="62">
        <f>дек.25!G59</f>
        <v>10225.880000000001</v>
      </c>
    </row>
    <row r="62" spans="1:18" x14ac:dyDescent="0.25">
      <c r="A62" s="114"/>
      <c r="B62" s="76"/>
      <c r="C62" s="109">
        <v>55</v>
      </c>
      <c r="D62" s="72">
        <v>0</v>
      </c>
      <c r="E62" s="73">
        <f t="shared" si="1"/>
        <v>0</v>
      </c>
      <c r="F62" s="39">
        <f>янв.25!H60+фев.25!H60+мар.25!H60+апр.25!H60+май.25!H60+июн.25!H60+июл.25!H60+авг.25!H60+сен.25!H60+окт.25!H60+ноя.25!H60+дек.25!H60</f>
        <v>0</v>
      </c>
      <c r="G62" s="40">
        <f>янв.25!G60</f>
        <v>0</v>
      </c>
      <c r="H62" s="40">
        <f>фев.25!G60</f>
        <v>0</v>
      </c>
      <c r="I62" s="40">
        <f>мар.25!G60</f>
        <v>0</v>
      </c>
      <c r="J62" s="40">
        <f>апр.25!G60</f>
        <v>0</v>
      </c>
      <c r="K62" s="40">
        <f>май.25!G60</f>
        <v>0</v>
      </c>
      <c r="L62" s="40">
        <f>июн.25!G60</f>
        <v>0</v>
      </c>
      <c r="M62" s="40">
        <f>июл.25!G60</f>
        <v>0</v>
      </c>
      <c r="N62" s="40">
        <f>авг.25!G60</f>
        <v>0</v>
      </c>
      <c r="O62" s="40">
        <f>сен.25!G60</f>
        <v>0</v>
      </c>
      <c r="P62" s="40">
        <f>окт.25!G60</f>
        <v>0</v>
      </c>
      <c r="Q62" s="40">
        <f>ноя.25!G60</f>
        <v>0</v>
      </c>
      <c r="R62" s="40">
        <f>дек.25!G60</f>
        <v>0</v>
      </c>
    </row>
    <row r="63" spans="1:18" x14ac:dyDescent="0.25">
      <c r="A63" s="114"/>
      <c r="B63" s="76"/>
      <c r="C63" s="109">
        <v>56</v>
      </c>
      <c r="D63" s="72">
        <v>-1383.0900000000011</v>
      </c>
      <c r="E63" s="73">
        <f t="shared" si="1"/>
        <v>-7525.7100000000009</v>
      </c>
      <c r="F63" s="39">
        <f>янв.25!H61+фев.25!H61+мар.25!H61+апр.25!H61+май.25!H61+июн.25!H61+июл.25!H61+авг.25!H61+сен.25!H61+окт.25!H61+ноя.25!H61+дек.25!H61</f>
        <v>0</v>
      </c>
      <c r="G63" s="40">
        <f>янв.25!G61</f>
        <v>645.04</v>
      </c>
      <c r="H63" s="40">
        <f>фев.25!G61</f>
        <v>0</v>
      </c>
      <c r="I63" s="40">
        <f>мар.25!G61</f>
        <v>315.19</v>
      </c>
      <c r="J63" s="40">
        <f>апр.25!G61</f>
        <v>139.27000000000001</v>
      </c>
      <c r="K63" s="40">
        <f>май.25!G61</f>
        <v>21.990000000000002</v>
      </c>
      <c r="L63" s="40">
        <f>июн.25!G61</f>
        <v>813.63</v>
      </c>
      <c r="M63" s="40">
        <f>июл.25!G61</f>
        <v>189.75</v>
      </c>
      <c r="N63" s="40">
        <f>авг.25!G61</f>
        <v>280.5</v>
      </c>
      <c r="O63" s="40">
        <f>сен.25!G61</f>
        <v>577.5</v>
      </c>
      <c r="P63" s="40">
        <f>окт.25!G61</f>
        <v>2293.5</v>
      </c>
      <c r="Q63" s="40">
        <f>ноя.25!G61</f>
        <v>528</v>
      </c>
      <c r="R63" s="40">
        <f>дек.25!G61</f>
        <v>338.25</v>
      </c>
    </row>
    <row r="64" spans="1:18" x14ac:dyDescent="0.25">
      <c r="A64" s="114"/>
      <c r="B64" s="76"/>
      <c r="C64" s="109">
        <v>57</v>
      </c>
      <c r="D64" s="72">
        <v>-1603.0800000000063</v>
      </c>
      <c r="E64" s="73">
        <f t="shared" si="1"/>
        <v>344.39999999999145</v>
      </c>
      <c r="F64" s="39">
        <f>янв.25!H62+фев.25!H62+мар.25!H62+апр.25!H62+май.25!H62+июн.25!H62+июл.25!H62+авг.25!H62+сен.25!H62+окт.25!H62+ноя.25!H62+дек.25!H62</f>
        <v>68000</v>
      </c>
      <c r="G64" s="40">
        <f>янв.25!G62</f>
        <v>7843.7699999999995</v>
      </c>
      <c r="H64" s="40">
        <f>фев.25!G62</f>
        <v>9993.24</v>
      </c>
      <c r="I64" s="40">
        <f>мар.25!G62</f>
        <v>6653.61</v>
      </c>
      <c r="J64" s="40">
        <f>апр.25!G62</f>
        <v>5053.05</v>
      </c>
      <c r="K64" s="40">
        <f>май.25!G62</f>
        <v>3385.7999999999997</v>
      </c>
      <c r="L64" s="40">
        <f>июн.25!G62</f>
        <v>1615.95</v>
      </c>
      <c r="M64" s="40">
        <f>июл.25!G62</f>
        <v>1801.2900000000002</v>
      </c>
      <c r="N64" s="40">
        <f>авг.25!G62</f>
        <v>2228.4</v>
      </c>
      <c r="O64" s="40">
        <f>сен.25!G62</f>
        <v>1689.8700000000001</v>
      </c>
      <c r="P64" s="40">
        <f>окт.25!G62</f>
        <v>7991.2900000000009</v>
      </c>
      <c r="Q64" s="40">
        <f>ноя.25!G62</f>
        <v>9254.0500000000011</v>
      </c>
      <c r="R64" s="40">
        <f>дек.25!G62</f>
        <v>8542.2000000000007</v>
      </c>
    </row>
    <row r="65" spans="1:18" x14ac:dyDescent="0.25">
      <c r="A65" s="114"/>
      <c r="B65" s="76"/>
      <c r="C65" s="109">
        <v>58</v>
      </c>
      <c r="D65" s="72">
        <v>-12157.349999999999</v>
      </c>
      <c r="E65" s="73">
        <f t="shared" si="1"/>
        <v>-10070.24</v>
      </c>
      <c r="F65" s="39">
        <f>янв.25!H63+фев.25!H63+мар.25!H63+апр.25!H63+май.25!H63+июн.25!H63+июл.25!H63+авг.25!H63+сен.25!H63+окт.25!H63+ноя.25!H63+дек.25!H63</f>
        <v>25000</v>
      </c>
      <c r="G65" s="40">
        <f>янв.25!G63</f>
        <v>0</v>
      </c>
      <c r="H65" s="40">
        <f>фев.25!G63</f>
        <v>0</v>
      </c>
      <c r="I65" s="40">
        <f>мар.25!G63</f>
        <v>51.3</v>
      </c>
      <c r="J65" s="40">
        <f>апр.25!G63</f>
        <v>1179.8999999999999</v>
      </c>
      <c r="K65" s="40">
        <f>май.25!G63</f>
        <v>2523.96</v>
      </c>
      <c r="L65" s="40">
        <f>июн.25!G63</f>
        <v>1739.07</v>
      </c>
      <c r="M65" s="40">
        <f>июл.25!G63</f>
        <v>1590.8300000000002</v>
      </c>
      <c r="N65" s="40">
        <f>авг.25!G63</f>
        <v>1479.41</v>
      </c>
      <c r="O65" s="40">
        <f>сен.25!G63</f>
        <v>1968.42</v>
      </c>
      <c r="P65" s="40">
        <f>окт.25!G63</f>
        <v>5496.72</v>
      </c>
      <c r="Q65" s="40">
        <f>ноя.25!G63</f>
        <v>5119.13</v>
      </c>
      <c r="R65" s="40">
        <f>дек.25!G63</f>
        <v>1764.15</v>
      </c>
    </row>
    <row r="66" spans="1:18" x14ac:dyDescent="0.25">
      <c r="A66" s="114"/>
      <c r="B66" s="76"/>
      <c r="C66" s="109">
        <v>60</v>
      </c>
      <c r="D66" s="72">
        <v>285.8700000000008</v>
      </c>
      <c r="E66" s="73">
        <f t="shared" si="1"/>
        <v>269.3700000000008</v>
      </c>
      <c r="F66" s="39">
        <f>янв.25!H64+фев.25!H64+мар.25!H64+апр.25!H64+май.25!H64+июн.25!H64+июл.25!H64+авг.25!H64+сен.25!H64+окт.25!H64+ноя.25!H64+дек.25!H64</f>
        <v>6863.8399999999992</v>
      </c>
      <c r="G66" s="40">
        <f>янв.25!G64</f>
        <v>0</v>
      </c>
      <c r="H66" s="40">
        <f>фев.25!G64</f>
        <v>0</v>
      </c>
      <c r="I66" s="40">
        <f>мар.25!G64</f>
        <v>0</v>
      </c>
      <c r="J66" s="40">
        <f>апр.25!G64</f>
        <v>227.23</v>
      </c>
      <c r="K66" s="40">
        <f>май.25!G64</f>
        <v>1480.66</v>
      </c>
      <c r="L66" s="40">
        <f>июн.25!G64</f>
        <v>659.7</v>
      </c>
      <c r="M66" s="40">
        <f>июл.25!G64</f>
        <v>1188</v>
      </c>
      <c r="N66" s="40">
        <f>авг.25!G64</f>
        <v>8.25</v>
      </c>
      <c r="O66" s="40">
        <f>сен.25!G64</f>
        <v>726</v>
      </c>
      <c r="P66" s="40">
        <f>окт.25!G64</f>
        <v>115.5</v>
      </c>
      <c r="Q66" s="40">
        <f>ноя.25!G64</f>
        <v>2458.5</v>
      </c>
      <c r="R66" s="40">
        <f>дек.25!G64</f>
        <v>16.5</v>
      </c>
    </row>
    <row r="67" spans="1:18" x14ac:dyDescent="0.25">
      <c r="A67" s="114"/>
      <c r="B67" s="76"/>
      <c r="C67" s="109">
        <v>61</v>
      </c>
      <c r="D67" s="72">
        <v>-55.429999999996653</v>
      </c>
      <c r="E67" s="73">
        <f t="shared" si="1"/>
        <v>8429.7500000000073</v>
      </c>
      <c r="F67" s="39">
        <f>янв.25!H65+фев.25!H65+мар.25!H65+апр.25!H65+май.25!H65+июн.25!H65+июл.25!H65+авг.25!H65+сен.25!H65+окт.25!H65+ноя.25!H65+дек.25!H65</f>
        <v>32000</v>
      </c>
      <c r="G67" s="40">
        <f>янв.25!G65</f>
        <v>2518.83</v>
      </c>
      <c r="H67" s="40">
        <f>фев.25!G65</f>
        <v>5530.14</v>
      </c>
      <c r="I67" s="40">
        <f>мар.25!G65</f>
        <v>2811.24</v>
      </c>
      <c r="J67" s="40">
        <f>апр.25!G65</f>
        <v>513</v>
      </c>
      <c r="K67" s="40">
        <f>май.25!G65</f>
        <v>1626.21</v>
      </c>
      <c r="L67" s="40">
        <f>июн.25!G65</f>
        <v>815.67</v>
      </c>
      <c r="M67" s="40">
        <f>июл.25!G65</f>
        <v>730.42000000000007</v>
      </c>
      <c r="N67" s="40">
        <f>авг.25!G65</f>
        <v>321.88</v>
      </c>
      <c r="O67" s="40">
        <f>сен.25!G65</f>
        <v>2048.8900000000003</v>
      </c>
      <c r="P67" s="40">
        <f>окт.25!G65</f>
        <v>1869.38</v>
      </c>
      <c r="Q67" s="40">
        <f>ноя.25!G65</f>
        <v>2302.6800000000003</v>
      </c>
      <c r="R67" s="40">
        <f>дек.25!G65</f>
        <v>2426.48</v>
      </c>
    </row>
    <row r="68" spans="1:18" x14ac:dyDescent="0.25">
      <c r="A68" s="114"/>
      <c r="B68" s="76"/>
      <c r="C68" s="109">
        <v>62</v>
      </c>
      <c r="D68" s="72">
        <v>-37488.400000000009</v>
      </c>
      <c r="E68" s="73">
        <f t="shared" si="1"/>
        <v>-29724.880000000012</v>
      </c>
      <c r="F68" s="39">
        <f>янв.25!H66+фев.25!H66+мар.25!H66+апр.25!H66+май.25!H66+июн.25!H66+июл.25!H66+авг.25!H66+сен.25!H66+окт.25!H66+ноя.25!H66+дек.25!H66</f>
        <v>31000</v>
      </c>
      <c r="G68" s="40">
        <f>янв.25!G66</f>
        <v>14000.3</v>
      </c>
      <c r="H68" s="40">
        <f>фев.25!G66</f>
        <v>124.61</v>
      </c>
      <c r="I68" s="40">
        <f>мар.25!G66</f>
        <v>80.63</v>
      </c>
      <c r="J68" s="40">
        <f>апр.25!G66</f>
        <v>249.22</v>
      </c>
      <c r="K68" s="40">
        <f>май.25!G66</f>
        <v>1597.94</v>
      </c>
      <c r="L68" s="40">
        <f>июн.25!G66</f>
        <v>2316.2800000000002</v>
      </c>
      <c r="M68" s="40">
        <f>июл.25!G66</f>
        <v>0</v>
      </c>
      <c r="N68" s="40">
        <f>авг.25!G66</f>
        <v>0</v>
      </c>
      <c r="O68" s="40">
        <f>сен.25!G66</f>
        <v>4867.5</v>
      </c>
      <c r="P68" s="40">
        <f>окт.25!G66</f>
        <v>0</v>
      </c>
      <c r="Q68" s="40">
        <f>ноя.25!G66</f>
        <v>0</v>
      </c>
      <c r="R68" s="40">
        <f>дек.25!G66</f>
        <v>0</v>
      </c>
    </row>
    <row r="69" spans="1:18" x14ac:dyDescent="0.25">
      <c r="A69" s="114"/>
      <c r="B69" s="76"/>
      <c r="C69" s="109">
        <v>63</v>
      </c>
      <c r="D69" s="72">
        <v>2321.7599999999975</v>
      </c>
      <c r="E69" s="73">
        <f t="shared" si="1"/>
        <v>2813.3499999999976</v>
      </c>
      <c r="F69" s="39">
        <f>янв.25!H67+фев.25!H67+мар.25!H67+апр.25!H67+май.25!H67+июн.25!H67+июл.25!H67+авг.25!H67+сен.25!H67+окт.25!H67+ноя.25!H67+дек.25!H67</f>
        <v>6940</v>
      </c>
      <c r="G69" s="40">
        <f>янв.25!G67</f>
        <v>2657.34</v>
      </c>
      <c r="H69" s="40">
        <f>фев.25!G67</f>
        <v>1323.54</v>
      </c>
      <c r="I69" s="40">
        <f>мар.25!G67</f>
        <v>1379.97</v>
      </c>
      <c r="J69" s="40">
        <f>апр.25!G67</f>
        <v>815.67</v>
      </c>
      <c r="K69" s="40">
        <f>май.25!G67</f>
        <v>0</v>
      </c>
      <c r="L69" s="40">
        <f>июн.25!G67</f>
        <v>271.89</v>
      </c>
      <c r="M69" s="40">
        <f>июл.25!G67</f>
        <v>0</v>
      </c>
      <c r="N69" s="40">
        <f>авг.25!G67</f>
        <v>0</v>
      </c>
      <c r="O69" s="40">
        <f>сен.25!G67</f>
        <v>0</v>
      </c>
      <c r="P69" s="40">
        <f>окт.25!G67</f>
        <v>0</v>
      </c>
      <c r="Q69" s="40">
        <f>ноя.25!G67</f>
        <v>0</v>
      </c>
      <c r="R69" s="40">
        <f>дек.25!G67</f>
        <v>0</v>
      </c>
    </row>
    <row r="70" spans="1:18" x14ac:dyDescent="0.25">
      <c r="A70" s="114"/>
      <c r="B70" s="76"/>
      <c r="C70" s="109">
        <v>64</v>
      </c>
      <c r="D70" s="72">
        <v>-5601.0900000000038</v>
      </c>
      <c r="E70" s="73">
        <f t="shared" si="1"/>
        <v>-4650.4500000000071</v>
      </c>
      <c r="F70" s="39">
        <f>янв.25!H68+фев.25!H68+мар.25!H68+апр.25!H68+май.25!H68+июн.25!H68+июл.25!H68+авг.25!H68+сен.25!H68+окт.25!H68+ноя.25!H68+дек.25!H68</f>
        <v>12980</v>
      </c>
      <c r="G70" s="40">
        <f>янв.25!G68</f>
        <v>369.36</v>
      </c>
      <c r="H70" s="40">
        <f>фев.25!G68</f>
        <v>846.44999999999993</v>
      </c>
      <c r="I70" s="40">
        <f>мар.25!G68</f>
        <v>743.85</v>
      </c>
      <c r="J70" s="40">
        <f>апр.25!G68</f>
        <v>589.94999999999993</v>
      </c>
      <c r="K70" s="40">
        <f>май.25!G68</f>
        <v>1143.99</v>
      </c>
      <c r="L70" s="40">
        <f>июн.25!G68</f>
        <v>579.68999999999994</v>
      </c>
      <c r="M70" s="40">
        <f>июл.25!G68</f>
        <v>1937.47</v>
      </c>
      <c r="N70" s="40">
        <f>авг.25!G68</f>
        <v>1696.0600000000002</v>
      </c>
      <c r="O70" s="40">
        <f>сен.25!G68</f>
        <v>1324.66</v>
      </c>
      <c r="P70" s="40">
        <f>окт.25!G68</f>
        <v>1547.5</v>
      </c>
      <c r="Q70" s="40">
        <f>ноя.25!G68</f>
        <v>532.34</v>
      </c>
      <c r="R70" s="40">
        <f>дек.25!G68</f>
        <v>718.04000000000008</v>
      </c>
    </row>
    <row r="71" spans="1:18" x14ac:dyDescent="0.25">
      <c r="A71" s="114"/>
      <c r="B71" s="76"/>
      <c r="C71" s="109">
        <v>65</v>
      </c>
      <c r="D71" s="72">
        <v>2.7399999999990996</v>
      </c>
      <c r="E71" s="73">
        <f t="shared" si="1"/>
        <v>-949.68000000000097</v>
      </c>
      <c r="F71" s="39">
        <f>янв.25!H69+фев.25!H69+мар.25!H69+апр.25!H69+май.25!H69+июн.25!H69+июл.25!H69+авг.25!H69+сен.25!H69+окт.25!H69+ноя.25!H69+дек.25!H69</f>
        <v>12000</v>
      </c>
      <c r="G71" s="40">
        <f>янв.25!G69</f>
        <v>7.33</v>
      </c>
      <c r="H71" s="40">
        <f>фев.25!G69</f>
        <v>0</v>
      </c>
      <c r="I71" s="40">
        <f>мар.25!G69</f>
        <v>0</v>
      </c>
      <c r="J71" s="40">
        <f>апр.25!G69</f>
        <v>557.08000000000004</v>
      </c>
      <c r="K71" s="40">
        <f>май.25!G69</f>
        <v>1436.68</v>
      </c>
      <c r="L71" s="40">
        <f>июн.25!G69</f>
        <v>2206.33</v>
      </c>
      <c r="M71" s="40">
        <f>июл.25!G69</f>
        <v>2895.75</v>
      </c>
      <c r="N71" s="40">
        <f>авг.25!G69</f>
        <v>2458.5</v>
      </c>
      <c r="O71" s="40">
        <f>сен.25!G69</f>
        <v>1113.75</v>
      </c>
      <c r="P71" s="40">
        <f>окт.25!G69</f>
        <v>2120.25</v>
      </c>
      <c r="Q71" s="40">
        <f>ноя.25!G69</f>
        <v>107.25</v>
      </c>
      <c r="R71" s="40">
        <f>дек.25!G69</f>
        <v>49.5</v>
      </c>
    </row>
    <row r="72" spans="1:18" x14ac:dyDescent="0.25">
      <c r="A72" s="114"/>
      <c r="B72" s="76"/>
      <c r="C72" s="109">
        <v>67</v>
      </c>
      <c r="D72" s="72">
        <v>-3383.3599999999969</v>
      </c>
      <c r="E72" s="73">
        <f t="shared" si="1"/>
        <v>-6755.149999999996</v>
      </c>
      <c r="F72" s="39">
        <f>янв.25!H70+фев.25!H70+мар.25!H70+апр.25!H70+май.25!H70+июн.25!H70+июл.25!H70+авг.25!H70+сен.25!H70+окт.25!H70+ноя.25!H70+дек.25!H70</f>
        <v>16400</v>
      </c>
      <c r="G72" s="40">
        <f>янв.25!G70</f>
        <v>0</v>
      </c>
      <c r="H72" s="40">
        <f>фев.25!G70</f>
        <v>0</v>
      </c>
      <c r="I72" s="40">
        <f>мар.25!G70</f>
        <v>850.28</v>
      </c>
      <c r="J72" s="40">
        <f>апр.25!G70</f>
        <v>3591.7</v>
      </c>
      <c r="K72" s="40">
        <f>май.25!G70</f>
        <v>3767.62</v>
      </c>
      <c r="L72" s="40">
        <f>июн.25!G70</f>
        <v>1414.69</v>
      </c>
      <c r="M72" s="40">
        <f>июл.25!G70</f>
        <v>1518</v>
      </c>
      <c r="N72" s="40">
        <f>авг.25!G70</f>
        <v>1790.25</v>
      </c>
      <c r="O72" s="40">
        <f>сен.25!G70</f>
        <v>1947</v>
      </c>
      <c r="P72" s="40">
        <f>окт.25!G70</f>
        <v>4892.25</v>
      </c>
      <c r="Q72" s="40">
        <f>ноя.25!G70</f>
        <v>0</v>
      </c>
      <c r="R72" s="40">
        <f>дек.25!G70</f>
        <v>0</v>
      </c>
    </row>
    <row r="73" spans="1:18" x14ac:dyDescent="0.25">
      <c r="A73" s="114"/>
      <c r="B73" s="76"/>
      <c r="C73" s="109">
        <v>68</v>
      </c>
      <c r="D73" s="72">
        <v>-11550.760000000018</v>
      </c>
      <c r="E73" s="73">
        <f t="shared" si="1"/>
        <v>-11228.630000000014</v>
      </c>
      <c r="F73" s="39">
        <f>янв.25!H71+фев.25!H71+мар.25!H71+апр.25!H71+май.25!H71+июн.25!H71+июл.25!H71+авг.25!H71+сен.25!H71+окт.25!H71+ноя.25!H71+дек.25!H71</f>
        <v>96848.610000000015</v>
      </c>
      <c r="G73" s="40">
        <f>янв.25!G71</f>
        <v>16103.07</v>
      </c>
      <c r="H73" s="40">
        <f>фев.25!G71</f>
        <v>13774.05</v>
      </c>
      <c r="I73" s="40">
        <f>мар.25!G71</f>
        <v>9695.6999999999989</v>
      </c>
      <c r="J73" s="40">
        <f>апр.25!G71</f>
        <v>7325.6399999999994</v>
      </c>
      <c r="K73" s="40">
        <f>май.25!G71</f>
        <v>4524.66</v>
      </c>
      <c r="L73" s="40">
        <f>июн.25!G71</f>
        <v>2441.88</v>
      </c>
      <c r="M73" s="40">
        <f>июл.25!G71</f>
        <v>2488.38</v>
      </c>
      <c r="N73" s="40">
        <f>авг.25!G71</f>
        <v>2550.2800000000002</v>
      </c>
      <c r="O73" s="40">
        <f>сен.25!G71</f>
        <v>2364.58</v>
      </c>
      <c r="P73" s="40">
        <f>окт.25!G71</f>
        <v>10956.300000000001</v>
      </c>
      <c r="Q73" s="40">
        <f>ноя.25!G71</f>
        <v>11593.87</v>
      </c>
      <c r="R73" s="40">
        <f>дек.25!G71</f>
        <v>12708.070000000002</v>
      </c>
    </row>
    <row r="74" spans="1:18" x14ac:dyDescent="0.25">
      <c r="A74" s="114"/>
      <c r="B74" s="76"/>
      <c r="C74" s="109">
        <v>69</v>
      </c>
      <c r="D74" s="72">
        <v>-7202.52</v>
      </c>
      <c r="E74" s="73">
        <f t="shared" si="1"/>
        <v>-6006.9999999999991</v>
      </c>
      <c r="F74" s="39">
        <f>янв.25!H72+фев.25!H72+мар.25!H72+апр.25!H72+май.25!H72+июн.25!H72+июл.25!H72+авг.25!H72+сен.25!H72+окт.25!H72+ноя.25!H72+дек.25!H72</f>
        <v>61092.5</v>
      </c>
      <c r="G74" s="40">
        <f>янв.25!G72</f>
        <v>7058.88</v>
      </c>
      <c r="H74" s="40">
        <f>фев.25!G72</f>
        <v>7930.98</v>
      </c>
      <c r="I74" s="40">
        <f>мар.25!G72</f>
        <v>5991.84</v>
      </c>
      <c r="J74" s="40">
        <f>апр.25!G72</f>
        <v>2108.4299999999998</v>
      </c>
      <c r="K74" s="40">
        <f>май.25!G72</f>
        <v>2580.39</v>
      </c>
      <c r="L74" s="40">
        <f>июн.25!G72</f>
        <v>3195.99</v>
      </c>
      <c r="M74" s="40">
        <f>июл.25!G72</f>
        <v>2853.59</v>
      </c>
      <c r="N74" s="40">
        <f>авг.25!G72</f>
        <v>3862.5600000000004</v>
      </c>
      <c r="O74" s="40">
        <f>сен.25!G72</f>
        <v>3249.75</v>
      </c>
      <c r="P74" s="40">
        <f>окт.25!G72</f>
        <v>6419.0300000000007</v>
      </c>
      <c r="Q74" s="40">
        <f>ноя.25!G72</f>
        <v>7019.46</v>
      </c>
      <c r="R74" s="40">
        <f>дек.25!G72</f>
        <v>7626.0800000000008</v>
      </c>
    </row>
    <row r="75" spans="1:18" x14ac:dyDescent="0.25">
      <c r="A75" s="43"/>
      <c r="B75" s="76"/>
      <c r="C75" s="109">
        <v>70</v>
      </c>
      <c r="D75" s="72">
        <v>-6634.3199999999961</v>
      </c>
      <c r="E75" s="73">
        <f t="shared" ref="E75:E141" si="2">F75-G75-H75-I75-J75-K75-L75-M75-N75-O75-P75-Q75-R75+D75</f>
        <v>4220.8000000000029</v>
      </c>
      <c r="F75" s="39">
        <f>янв.25!H73+фев.25!H73+мар.25!H73+апр.25!H73+май.25!H73+июн.25!H73+июл.25!H73+авг.25!H73+сен.25!H73+окт.25!H73+ноя.25!H73+дек.25!H73</f>
        <v>54000</v>
      </c>
      <c r="G75" s="40">
        <f>янв.25!G73</f>
        <v>9598.23</v>
      </c>
      <c r="H75" s="40">
        <f>фев.25!G73</f>
        <v>8356.77</v>
      </c>
      <c r="I75" s="40">
        <f>мар.25!G73</f>
        <v>3380.67</v>
      </c>
      <c r="J75" s="40">
        <f>апр.25!G73</f>
        <v>2221.29</v>
      </c>
      <c r="K75" s="40">
        <f>май.25!G73</f>
        <v>1872.45</v>
      </c>
      <c r="L75" s="40">
        <f>июн.25!G73</f>
        <v>990.09</v>
      </c>
      <c r="M75" s="40">
        <f>июл.25!G73</f>
        <v>792.32</v>
      </c>
      <c r="N75" s="40">
        <f>авг.25!G73</f>
        <v>779.94</v>
      </c>
      <c r="O75" s="40">
        <f>сен.25!G73</f>
        <v>841.84</v>
      </c>
      <c r="P75" s="40">
        <f>окт.25!G73</f>
        <v>4623.93</v>
      </c>
      <c r="Q75" s="40">
        <f>ноя.25!G73</f>
        <v>4809.63</v>
      </c>
      <c r="R75" s="40">
        <f>дек.25!G73</f>
        <v>4877.72</v>
      </c>
    </row>
    <row r="76" spans="1:18" x14ac:dyDescent="0.25">
      <c r="A76" s="22"/>
      <c r="B76" s="76"/>
      <c r="C76" s="109">
        <v>71</v>
      </c>
      <c r="D76" s="72">
        <v>13.290000000002692</v>
      </c>
      <c r="E76" s="73">
        <f t="shared" si="2"/>
        <v>13.319999999998345</v>
      </c>
      <c r="F76" s="39">
        <f>янв.25!H74+фев.25!H74+мар.25!H74+апр.25!H74+май.25!H74+июн.25!H74+июл.25!H74+авг.25!H74+сен.25!H74+окт.25!H74+ноя.25!H74+дек.25!H74</f>
        <v>26200</v>
      </c>
      <c r="G76" s="40">
        <f>янв.25!G74</f>
        <v>0</v>
      </c>
      <c r="H76" s="40">
        <f>фев.25!G74</f>
        <v>0</v>
      </c>
      <c r="I76" s="40">
        <f>мар.25!G74</f>
        <v>0</v>
      </c>
      <c r="J76" s="40">
        <f>апр.25!G74</f>
        <v>897.75</v>
      </c>
      <c r="K76" s="40">
        <f>май.25!G74</f>
        <v>4457.97</v>
      </c>
      <c r="L76" s="40">
        <f>июн.25!G74</f>
        <v>1785.24</v>
      </c>
      <c r="M76" s="40">
        <f>июл.25!G74</f>
        <v>2766.9300000000003</v>
      </c>
      <c r="N76" s="40">
        <f>авг.25!G74</f>
        <v>3503.5400000000004</v>
      </c>
      <c r="O76" s="40">
        <f>сен.25!G74</f>
        <v>3181.6600000000003</v>
      </c>
      <c r="P76" s="40">
        <f>окт.25!G74</f>
        <v>7124.6900000000005</v>
      </c>
      <c r="Q76" s="40">
        <f>ноя.25!G74</f>
        <v>2482.19</v>
      </c>
      <c r="R76" s="40">
        <f>дек.25!G74</f>
        <v>0</v>
      </c>
    </row>
    <row r="77" spans="1:18" x14ac:dyDescent="0.25">
      <c r="A77" s="22"/>
      <c r="B77" s="76"/>
      <c r="C77" s="109">
        <v>72</v>
      </c>
      <c r="D77" s="72">
        <v>1328.1499999999992</v>
      </c>
      <c r="E77" s="73">
        <f t="shared" si="2"/>
        <v>1629.1599999999994</v>
      </c>
      <c r="F77" s="39">
        <f>янв.25!H75+фев.25!H75+мар.25!H75+апр.25!H75+май.25!H75+июн.25!H75+июл.25!H75+авг.25!H75+сен.25!H75+окт.25!H75+ноя.25!H75+дек.25!H75</f>
        <v>6956.52</v>
      </c>
      <c r="G77" s="40">
        <f>янв.25!G75</f>
        <v>0</v>
      </c>
      <c r="H77" s="40">
        <f>фев.25!G75</f>
        <v>0</v>
      </c>
      <c r="I77" s="40">
        <f>мар.25!G75</f>
        <v>0</v>
      </c>
      <c r="J77" s="40">
        <f>апр.25!G75</f>
        <v>256.55</v>
      </c>
      <c r="K77" s="40">
        <f>май.25!G75</f>
        <v>1187.46</v>
      </c>
      <c r="L77" s="40">
        <f>июн.25!G75</f>
        <v>1466</v>
      </c>
      <c r="M77" s="40">
        <f>июл.25!G75</f>
        <v>858</v>
      </c>
      <c r="N77" s="40">
        <f>авг.25!G75</f>
        <v>1146.75</v>
      </c>
      <c r="O77" s="40">
        <f>сен.25!G75</f>
        <v>1740.75</v>
      </c>
      <c r="P77" s="40">
        <f>окт.25!G75</f>
        <v>0</v>
      </c>
      <c r="Q77" s="40">
        <f>ноя.25!G75</f>
        <v>0</v>
      </c>
      <c r="R77" s="40">
        <f>дек.25!G75</f>
        <v>0</v>
      </c>
    </row>
    <row r="78" spans="1:18" x14ac:dyDescent="0.25">
      <c r="A78" s="114"/>
      <c r="B78" s="76"/>
      <c r="C78" s="109">
        <v>73</v>
      </c>
      <c r="D78" s="72">
        <v>3584.579999999999</v>
      </c>
      <c r="E78" s="73">
        <f t="shared" si="2"/>
        <v>-4255.0800000000008</v>
      </c>
      <c r="F78" s="39">
        <f>янв.25!H76+фев.25!H76+мар.25!H76+апр.25!H76+май.25!H76+июн.25!H76+июл.25!H76+авг.25!H76+сен.25!H76+окт.25!H76+ноя.25!H76+дек.25!H76</f>
        <v>5000</v>
      </c>
      <c r="G78" s="40">
        <f>янв.25!G76</f>
        <v>0</v>
      </c>
      <c r="H78" s="40">
        <f>фев.25!G76</f>
        <v>7.33</v>
      </c>
      <c r="I78" s="40">
        <f>мар.25!G76</f>
        <v>0</v>
      </c>
      <c r="J78" s="40">
        <f>апр.25!G76</f>
        <v>3115.25</v>
      </c>
      <c r="K78" s="40">
        <f>май.25!G76</f>
        <v>4317.37</v>
      </c>
      <c r="L78" s="40">
        <f>июн.25!G76</f>
        <v>820.96</v>
      </c>
      <c r="M78" s="40">
        <f>июл.25!G76</f>
        <v>503.25</v>
      </c>
      <c r="N78" s="40">
        <f>авг.25!G76</f>
        <v>371.25</v>
      </c>
      <c r="O78" s="40">
        <f>сен.25!G76</f>
        <v>1988.25</v>
      </c>
      <c r="P78" s="40">
        <f>окт.25!G76</f>
        <v>214.5</v>
      </c>
      <c r="Q78" s="40">
        <f>ноя.25!G76</f>
        <v>82.5</v>
      </c>
      <c r="R78" s="40">
        <f>дек.25!G76</f>
        <v>1419</v>
      </c>
    </row>
    <row r="79" spans="1:18" x14ac:dyDescent="0.25">
      <c r="A79" s="114"/>
      <c r="B79" s="76"/>
      <c r="C79" s="109">
        <v>74</v>
      </c>
      <c r="D79" s="72">
        <v>0</v>
      </c>
      <c r="E79" s="73">
        <f t="shared" si="2"/>
        <v>0</v>
      </c>
      <c r="F79" s="39">
        <f>янв.25!H77+фев.25!H77+мар.25!H77+апр.25!H77+май.25!H77+июн.25!H77+июл.25!H77+авг.25!H77+сен.25!H77+окт.25!H77+ноя.25!H77+дек.25!H77</f>
        <v>0</v>
      </c>
      <c r="G79" s="40">
        <f>янв.25!G77</f>
        <v>0</v>
      </c>
      <c r="H79" s="40">
        <f>фев.25!G77</f>
        <v>0</v>
      </c>
      <c r="I79" s="40">
        <f>мар.25!G77</f>
        <v>0</v>
      </c>
      <c r="J79" s="40">
        <f>апр.25!G77</f>
        <v>0</v>
      </c>
      <c r="K79" s="40">
        <f>май.25!G77</f>
        <v>0</v>
      </c>
      <c r="L79" s="40">
        <f>июн.25!G77</f>
        <v>0</v>
      </c>
      <c r="M79" s="40">
        <f>июл.25!G77</f>
        <v>0</v>
      </c>
      <c r="N79" s="40">
        <f>авг.25!G77</f>
        <v>0</v>
      </c>
      <c r="O79" s="40">
        <f>сен.25!G77</f>
        <v>0</v>
      </c>
      <c r="P79" s="40">
        <f>окт.25!G77</f>
        <v>0</v>
      </c>
      <c r="Q79" s="40">
        <f>ноя.25!G77</f>
        <v>0</v>
      </c>
      <c r="R79" s="40">
        <f>дек.25!G77</f>
        <v>0</v>
      </c>
    </row>
    <row r="80" spans="1:18" x14ac:dyDescent="0.25">
      <c r="A80" s="114"/>
      <c r="B80" s="76"/>
      <c r="C80" s="109">
        <v>75</v>
      </c>
      <c r="D80" s="72">
        <v>0</v>
      </c>
      <c r="E80" s="73">
        <f t="shared" si="2"/>
        <v>0</v>
      </c>
      <c r="F80" s="39">
        <f>янв.25!H78+фев.25!H78+мар.25!H78+апр.25!H78+май.25!H78+июн.25!H78+июл.25!H78+авг.25!H78+сен.25!H78+окт.25!H78+ноя.25!H78+дек.25!H78</f>
        <v>0</v>
      </c>
      <c r="G80" s="40">
        <f>янв.25!G78</f>
        <v>0</v>
      </c>
      <c r="H80" s="40">
        <f>фев.25!G78</f>
        <v>0</v>
      </c>
      <c r="I80" s="40">
        <f>мар.25!G78</f>
        <v>0</v>
      </c>
      <c r="J80" s="40">
        <f>апр.25!G78</f>
        <v>0</v>
      </c>
      <c r="K80" s="40">
        <f>май.25!G78</f>
        <v>0</v>
      </c>
      <c r="L80" s="40">
        <f>июн.25!G78</f>
        <v>0</v>
      </c>
      <c r="M80" s="40">
        <f>июл.25!G78</f>
        <v>0</v>
      </c>
      <c r="N80" s="40">
        <f>авг.25!G78</f>
        <v>0</v>
      </c>
      <c r="O80" s="40">
        <f>сен.25!G78</f>
        <v>0</v>
      </c>
      <c r="P80" s="40">
        <f>окт.25!G78</f>
        <v>0</v>
      </c>
      <c r="Q80" s="40">
        <f>ноя.25!G78</f>
        <v>0</v>
      </c>
      <c r="R80" s="40">
        <f>дек.25!G78</f>
        <v>0</v>
      </c>
    </row>
    <row r="81" spans="1:18" x14ac:dyDescent="0.25">
      <c r="A81" s="22"/>
      <c r="B81" s="76"/>
      <c r="C81" s="109">
        <v>76</v>
      </c>
      <c r="D81" s="72">
        <v>1032.6499999999996</v>
      </c>
      <c r="E81" s="73">
        <f t="shared" si="2"/>
        <v>722.66999999999962</v>
      </c>
      <c r="F81" s="39">
        <f>янв.25!H79+фев.25!H79+мар.25!H79+апр.25!H79+май.25!H79+июн.25!H79+июл.25!H79+авг.25!H79+сен.25!H79+окт.25!H79+ноя.25!H79+дек.25!H79</f>
        <v>2500</v>
      </c>
      <c r="G81" s="40">
        <f>янв.25!G79</f>
        <v>0</v>
      </c>
      <c r="H81" s="40">
        <f>фев.25!G79</f>
        <v>0</v>
      </c>
      <c r="I81" s="40">
        <f>мар.25!G79</f>
        <v>0</v>
      </c>
      <c r="J81" s="40">
        <f>апр.25!G79</f>
        <v>403.15</v>
      </c>
      <c r="K81" s="40">
        <f>май.25!G79</f>
        <v>190.58</v>
      </c>
      <c r="L81" s="40">
        <f>июн.25!G79</f>
        <v>549.75</v>
      </c>
      <c r="M81" s="40">
        <f>июл.25!G79</f>
        <v>247.5</v>
      </c>
      <c r="N81" s="40">
        <f>авг.25!G79</f>
        <v>189.75</v>
      </c>
      <c r="O81" s="40">
        <f>сен.25!G79</f>
        <v>907.5</v>
      </c>
      <c r="P81" s="40">
        <f>окт.25!G79</f>
        <v>280.5</v>
      </c>
      <c r="Q81" s="40">
        <f>ноя.25!G79</f>
        <v>0</v>
      </c>
      <c r="R81" s="40">
        <f>дек.25!G79</f>
        <v>41.25</v>
      </c>
    </row>
    <row r="82" spans="1:18" x14ac:dyDescent="0.25">
      <c r="A82" s="114"/>
      <c r="B82" s="76"/>
      <c r="C82" s="109">
        <v>77</v>
      </c>
      <c r="D82" s="72">
        <v>-469.99000000000206</v>
      </c>
      <c r="E82" s="73">
        <f t="shared" si="2"/>
        <v>-919.74000000000206</v>
      </c>
      <c r="F82" s="39">
        <f>янв.25!H80+фев.25!H80+мар.25!H80+апр.25!H80+май.25!H80+июн.25!H80+июл.25!H80+авг.25!H80+сен.25!H80+окт.25!H80+ноя.25!H80+дек.25!H80</f>
        <v>18000</v>
      </c>
      <c r="G82" s="40">
        <f>янв.25!G80</f>
        <v>1363.38</v>
      </c>
      <c r="H82" s="40">
        <f>фев.25!G80</f>
        <v>65.97</v>
      </c>
      <c r="I82" s="40">
        <f>мар.25!G80</f>
        <v>623.04999999999995</v>
      </c>
      <c r="J82" s="40">
        <f>апр.25!G80</f>
        <v>791.64</v>
      </c>
      <c r="K82" s="40">
        <f>май.25!G80</f>
        <v>3129.91</v>
      </c>
      <c r="L82" s="40">
        <f>июн.25!G80</f>
        <v>2089.0500000000002</v>
      </c>
      <c r="M82" s="40">
        <f>июл.25!G80</f>
        <v>2211</v>
      </c>
      <c r="N82" s="40">
        <f>авг.25!G80</f>
        <v>2673</v>
      </c>
      <c r="O82" s="40">
        <f>сен.25!G80</f>
        <v>2178</v>
      </c>
      <c r="P82" s="40">
        <f>окт.25!G80</f>
        <v>2310</v>
      </c>
      <c r="Q82" s="40">
        <f>ноя.25!G80</f>
        <v>841.5</v>
      </c>
      <c r="R82" s="40">
        <f>дек.25!G80</f>
        <v>173.25</v>
      </c>
    </row>
    <row r="83" spans="1:18" x14ac:dyDescent="0.25">
      <c r="A83" s="22"/>
      <c r="B83" s="76"/>
      <c r="C83" s="109">
        <v>79</v>
      </c>
      <c r="D83" s="72">
        <v>-5031.4000000000015</v>
      </c>
      <c r="E83" s="73">
        <f t="shared" si="2"/>
        <v>-895.2200000000048</v>
      </c>
      <c r="F83" s="39">
        <f>янв.25!H81+фев.25!H81+мар.25!H81+апр.25!H81+май.25!H81+июн.25!H81+июл.25!H81+авг.25!H81+сен.25!H81+окт.25!H81+ноя.25!H81+дек.25!H81</f>
        <v>26000</v>
      </c>
      <c r="G83" s="40">
        <f>янв.25!G81</f>
        <v>1678.57</v>
      </c>
      <c r="H83" s="40">
        <f>фев.25!G81</f>
        <v>234.56</v>
      </c>
      <c r="I83" s="40">
        <f>мар.25!G81</f>
        <v>1575.95</v>
      </c>
      <c r="J83" s="40">
        <f>апр.25!G81</f>
        <v>1876.48</v>
      </c>
      <c r="K83" s="40">
        <f>май.25!G81</f>
        <v>1209.45</v>
      </c>
      <c r="L83" s="40">
        <f>июн.25!G81</f>
        <v>2616.81</v>
      </c>
      <c r="M83" s="40">
        <f>июл.25!G81</f>
        <v>2532.75</v>
      </c>
      <c r="N83" s="40">
        <f>авг.25!G81</f>
        <v>3745.5</v>
      </c>
      <c r="O83" s="40">
        <f>сен.25!G81</f>
        <v>2788.5</v>
      </c>
      <c r="P83" s="40">
        <f>окт.25!G81</f>
        <v>1402.5</v>
      </c>
      <c r="Q83" s="40">
        <f>ноя.25!G81</f>
        <v>1485</v>
      </c>
      <c r="R83" s="40">
        <f>дек.25!G81</f>
        <v>717.75</v>
      </c>
    </row>
    <row r="84" spans="1:18" x14ac:dyDescent="0.25">
      <c r="A84" s="114"/>
      <c r="B84" s="76"/>
      <c r="C84" s="109">
        <v>80</v>
      </c>
      <c r="D84" s="72">
        <v>-285.23000000000866</v>
      </c>
      <c r="E84" s="73">
        <f t="shared" si="2"/>
        <v>-13500.730000000009</v>
      </c>
      <c r="F84" s="39">
        <f>янв.25!H82+фев.25!H82+мар.25!H82+апр.25!H82+май.25!H82+июн.25!H82+июл.25!H82+авг.25!H82+сен.25!H82+окт.25!H82+ноя.25!H82+дек.25!H82</f>
        <v>32000</v>
      </c>
      <c r="G84" s="40">
        <f>янв.25!G82</f>
        <v>9074.5400000000009</v>
      </c>
      <c r="H84" s="40">
        <f>фев.25!G82</f>
        <v>10973.01</v>
      </c>
      <c r="I84" s="40">
        <f>мар.25!G82</f>
        <v>2814.7200000000003</v>
      </c>
      <c r="J84" s="40">
        <f>апр.25!G82</f>
        <v>1744.54</v>
      </c>
      <c r="K84" s="40">
        <f>май.25!G82</f>
        <v>1187.46</v>
      </c>
      <c r="L84" s="40">
        <f>июн.25!G82</f>
        <v>2426.23</v>
      </c>
      <c r="M84" s="40">
        <f>июл.25!G82</f>
        <v>1410.75</v>
      </c>
      <c r="N84" s="40">
        <f>авг.25!G82</f>
        <v>1163.25</v>
      </c>
      <c r="O84" s="40">
        <f>сен.25!G82</f>
        <v>1278.75</v>
      </c>
      <c r="P84" s="40">
        <f>окт.25!G82</f>
        <v>3044.25</v>
      </c>
      <c r="Q84" s="40">
        <f>ноя.25!G82</f>
        <v>4265.25</v>
      </c>
      <c r="R84" s="40">
        <f>дек.25!G82</f>
        <v>5832.75</v>
      </c>
    </row>
    <row r="85" spans="1:18" x14ac:dyDescent="0.25">
      <c r="A85" s="114"/>
      <c r="B85" s="76"/>
      <c r="C85" s="109">
        <v>81</v>
      </c>
      <c r="D85" s="72">
        <v>2320.9800000000077</v>
      </c>
      <c r="E85" s="73">
        <f t="shared" si="2"/>
        <v>4574.5600000000068</v>
      </c>
      <c r="F85" s="39">
        <f>янв.25!H83+фев.25!H83+мар.25!H83+апр.25!H83+май.25!H83+июн.25!H83+июл.25!H83+авг.25!H83+сен.25!H83+окт.25!H83+ноя.25!H83+дек.25!H83</f>
        <v>36525</v>
      </c>
      <c r="G85" s="40">
        <f>янв.25!G83</f>
        <v>5222.34</v>
      </c>
      <c r="H85" s="40">
        <f>фев.25!G83</f>
        <v>4298.9399999999996</v>
      </c>
      <c r="I85" s="40">
        <f>мар.25!G83</f>
        <v>2595.7799999999997</v>
      </c>
      <c r="J85" s="40">
        <f>апр.25!G83</f>
        <v>1964.79</v>
      </c>
      <c r="K85" s="40">
        <f>май.25!G83</f>
        <v>1379.97</v>
      </c>
      <c r="L85" s="40">
        <f>июн.25!G83</f>
        <v>2195.64</v>
      </c>
      <c r="M85" s="40">
        <f>июл.25!G83</f>
        <v>1900.3300000000002</v>
      </c>
      <c r="N85" s="40">
        <f>авг.25!G83</f>
        <v>1863.19</v>
      </c>
      <c r="O85" s="40">
        <f>сен.25!G83</f>
        <v>1937.47</v>
      </c>
      <c r="P85" s="40">
        <f>окт.25!G83</f>
        <v>3324.03</v>
      </c>
      <c r="Q85" s="40">
        <f>ноя.25!G83</f>
        <v>3621.15</v>
      </c>
      <c r="R85" s="40">
        <f>дек.25!G83</f>
        <v>3967.7900000000004</v>
      </c>
    </row>
    <row r="86" spans="1:18" x14ac:dyDescent="0.25">
      <c r="A86" s="114"/>
      <c r="B86" s="76"/>
      <c r="C86" s="109">
        <v>82</v>
      </c>
      <c r="D86" s="72">
        <v>580.21000000000163</v>
      </c>
      <c r="E86" s="73">
        <f t="shared" si="2"/>
        <v>3628.5700000000024</v>
      </c>
      <c r="F86" s="39">
        <f>янв.25!H84+фев.25!H84+мар.25!H84+апр.25!H84+май.25!H84+июн.25!H84+июл.25!H84+авг.25!H84+сен.25!H84+окт.25!H84+ноя.25!H84+дек.25!H84</f>
        <v>16500</v>
      </c>
      <c r="G86" s="40">
        <f>янв.25!G84</f>
        <v>2226.42</v>
      </c>
      <c r="H86" s="40">
        <f>фев.25!G84</f>
        <v>461.7</v>
      </c>
      <c r="I86" s="40">
        <f>мар.25!G84</f>
        <v>3360.15</v>
      </c>
      <c r="J86" s="40">
        <f>апр.25!G84</f>
        <v>769.5</v>
      </c>
      <c r="K86" s="40">
        <f>май.25!G84</f>
        <v>1143.99</v>
      </c>
      <c r="L86" s="40">
        <f>июн.25!G84</f>
        <v>1051.6500000000001</v>
      </c>
      <c r="M86" s="40">
        <f>июл.25!G84</f>
        <v>959.45</v>
      </c>
      <c r="N86" s="40">
        <f>авг.25!G84</f>
        <v>1027.54</v>
      </c>
      <c r="O86" s="40">
        <f>сен.25!G84</f>
        <v>792.32</v>
      </c>
      <c r="P86" s="40">
        <f>окт.25!G84</f>
        <v>519.96</v>
      </c>
      <c r="Q86" s="40">
        <f>ноя.25!G84</f>
        <v>687.09</v>
      </c>
      <c r="R86" s="40">
        <f>дек.25!G84</f>
        <v>451.87</v>
      </c>
    </row>
    <row r="87" spans="1:18" x14ac:dyDescent="0.25">
      <c r="A87" s="114"/>
      <c r="B87" s="76"/>
      <c r="C87" s="109">
        <v>83</v>
      </c>
      <c r="D87" s="72">
        <v>2196.5899999999992</v>
      </c>
      <c r="E87" s="73">
        <f t="shared" si="2"/>
        <v>975.85999999999945</v>
      </c>
      <c r="F87" s="39">
        <f>янв.25!H85+фев.25!H85+мар.25!H85+апр.25!H85+май.25!H85+июн.25!H85+июл.25!H85+авг.25!H85+сен.25!H85+окт.25!H85+ноя.25!H85+дек.25!H85</f>
        <v>9900</v>
      </c>
      <c r="G87" s="40">
        <f>янв.25!G85</f>
        <v>343.71</v>
      </c>
      <c r="H87" s="40">
        <f>фев.25!G85</f>
        <v>0</v>
      </c>
      <c r="I87" s="40">
        <f>мар.25!G85</f>
        <v>589.94999999999993</v>
      </c>
      <c r="J87" s="40">
        <f>апр.25!G85</f>
        <v>728.46</v>
      </c>
      <c r="K87" s="40">
        <f>май.25!G85</f>
        <v>1421.01</v>
      </c>
      <c r="L87" s="40">
        <f>июн.25!G85</f>
        <v>2262.33</v>
      </c>
      <c r="M87" s="40">
        <f>июл.25!G85</f>
        <v>2240.7800000000002</v>
      </c>
      <c r="N87" s="40">
        <f>авг.25!G85</f>
        <v>1751.7700000000002</v>
      </c>
      <c r="O87" s="40">
        <f>сен.25!G85</f>
        <v>817.08</v>
      </c>
      <c r="P87" s="40">
        <f>окт.25!G85</f>
        <v>940.88000000000011</v>
      </c>
      <c r="Q87" s="40">
        <f>ноя.25!G85</f>
        <v>18.57</v>
      </c>
      <c r="R87" s="40">
        <f>дек.25!G85</f>
        <v>6.19</v>
      </c>
    </row>
    <row r="88" spans="1:18" x14ac:dyDescent="0.25">
      <c r="A88" s="114"/>
      <c r="B88" s="76"/>
      <c r="C88" s="109">
        <v>84</v>
      </c>
      <c r="D88" s="72">
        <v>12898.350000000002</v>
      </c>
      <c r="E88" s="73">
        <f t="shared" si="2"/>
        <v>10710.850000000002</v>
      </c>
      <c r="F88" s="39">
        <f>янв.25!H86+фев.25!H86+мар.25!H86+апр.25!H86+май.25!H86+июн.25!H86+июл.25!H86+авг.25!H86+сен.25!H86+окт.25!H86+ноя.25!H86+дек.25!H86</f>
        <v>4000</v>
      </c>
      <c r="G88" s="40">
        <f>янв.25!G86</f>
        <v>0</v>
      </c>
      <c r="H88" s="40">
        <f>фев.25!G86</f>
        <v>0</v>
      </c>
      <c r="I88" s="40">
        <f>мар.25!G86</f>
        <v>0</v>
      </c>
      <c r="J88" s="40">
        <f>апр.25!G86</f>
        <v>0</v>
      </c>
      <c r="K88" s="40">
        <f>май.25!G86</f>
        <v>0</v>
      </c>
      <c r="L88" s="40">
        <f>июн.25!G86</f>
        <v>0</v>
      </c>
      <c r="M88" s="40">
        <f>июл.25!G86</f>
        <v>0</v>
      </c>
      <c r="N88" s="40">
        <f>авг.25!G86</f>
        <v>6187.5</v>
      </c>
      <c r="O88" s="40">
        <f>сен.25!G86</f>
        <v>0</v>
      </c>
      <c r="P88" s="40">
        <f>окт.25!G86</f>
        <v>0</v>
      </c>
      <c r="Q88" s="40">
        <f>ноя.25!G86</f>
        <v>0</v>
      </c>
      <c r="R88" s="40">
        <f>дек.25!G86</f>
        <v>0</v>
      </c>
    </row>
    <row r="89" spans="1:18" x14ac:dyDescent="0.25">
      <c r="A89" s="22"/>
      <c r="B89" s="76"/>
      <c r="C89" s="109">
        <v>85</v>
      </c>
      <c r="D89" s="72">
        <v>1445.809999999999</v>
      </c>
      <c r="E89" s="73">
        <f t="shared" si="2"/>
        <v>1444.7699999999982</v>
      </c>
      <c r="F89" s="39">
        <f>янв.25!H87+фев.25!H87+мар.25!H87+апр.25!H87+май.25!H87+июн.25!H87+июл.25!H87+авг.25!H87+сен.25!H87+окт.25!H87+ноя.25!H87+дек.25!H87</f>
        <v>13500</v>
      </c>
      <c r="G89" s="40">
        <f>янв.25!G87</f>
        <v>0</v>
      </c>
      <c r="H89" s="40">
        <f>фев.25!G87</f>
        <v>0</v>
      </c>
      <c r="I89" s="40">
        <f>мар.25!G87</f>
        <v>0</v>
      </c>
      <c r="J89" s="40">
        <f>апр.25!G87</f>
        <v>2558.17</v>
      </c>
      <c r="K89" s="40">
        <f>май.25!G87</f>
        <v>1392.7</v>
      </c>
      <c r="L89" s="40">
        <f>июн.25!G87</f>
        <v>1275.42</v>
      </c>
      <c r="M89" s="40">
        <f>июл.25!G87</f>
        <v>396</v>
      </c>
      <c r="N89" s="40">
        <f>авг.25!G87</f>
        <v>668.25</v>
      </c>
      <c r="O89" s="40">
        <f>сен.25!G87</f>
        <v>585.75</v>
      </c>
      <c r="P89" s="40">
        <f>окт.25!G87</f>
        <v>4290</v>
      </c>
      <c r="Q89" s="40">
        <f>ноя.25!G87</f>
        <v>2235.75</v>
      </c>
      <c r="R89" s="40">
        <f>дек.25!G87</f>
        <v>99</v>
      </c>
    </row>
    <row r="90" spans="1:18" x14ac:dyDescent="0.25">
      <c r="A90" s="114"/>
      <c r="B90" s="76"/>
      <c r="C90" s="109">
        <v>86</v>
      </c>
      <c r="D90" s="72">
        <v>0</v>
      </c>
      <c r="E90" s="73">
        <f t="shared" si="2"/>
        <v>0</v>
      </c>
      <c r="F90" s="39">
        <f>янв.25!H88+фев.25!H88+мар.25!H88+апр.25!H88+май.25!H88+июн.25!H88+июл.25!H88+авг.25!H88+сен.25!H88+окт.25!H88+ноя.25!H88+дек.25!H88</f>
        <v>0</v>
      </c>
      <c r="G90" s="40">
        <f>янв.25!G88</f>
        <v>0</v>
      </c>
      <c r="H90" s="40">
        <f>фев.25!G88</f>
        <v>0</v>
      </c>
      <c r="I90" s="40">
        <f>мар.25!G88</f>
        <v>0</v>
      </c>
      <c r="J90" s="40">
        <f>апр.25!G88</f>
        <v>0</v>
      </c>
      <c r="K90" s="40">
        <f>май.25!G88</f>
        <v>0</v>
      </c>
      <c r="L90" s="40">
        <f>июн.25!G88</f>
        <v>0</v>
      </c>
      <c r="M90" s="40">
        <f>июл.25!G88</f>
        <v>0</v>
      </c>
      <c r="N90" s="40">
        <f>авг.25!G88</f>
        <v>0</v>
      </c>
      <c r="O90" s="40">
        <f>сен.25!G88</f>
        <v>0</v>
      </c>
      <c r="P90" s="40">
        <f>окт.25!G88</f>
        <v>0</v>
      </c>
      <c r="Q90" s="40">
        <f>ноя.25!G88</f>
        <v>0</v>
      </c>
      <c r="R90" s="40">
        <f>дек.25!G88</f>
        <v>0</v>
      </c>
    </row>
    <row r="91" spans="1:18" x14ac:dyDescent="0.25">
      <c r="A91" s="114"/>
      <c r="B91" s="76"/>
      <c r="C91" s="109">
        <v>87</v>
      </c>
      <c r="D91" s="72">
        <v>1457.5900000000015</v>
      </c>
      <c r="E91" s="73">
        <f t="shared" si="2"/>
        <v>-18026.38</v>
      </c>
      <c r="F91" s="39">
        <f>янв.25!H89+фев.25!H89+мар.25!H89+апр.25!H89+май.25!H89+июн.25!H89+июл.25!H89+авг.25!H89+сен.25!H89+окт.25!H89+ноя.25!H89+дек.25!H89</f>
        <v>0</v>
      </c>
      <c r="G91" s="40">
        <f>янв.25!G89</f>
        <v>0</v>
      </c>
      <c r="H91" s="40">
        <f>фев.25!G89</f>
        <v>0</v>
      </c>
      <c r="I91" s="40">
        <f>мар.25!G89</f>
        <v>0</v>
      </c>
      <c r="J91" s="40">
        <f>апр.25!G89</f>
        <v>476.45</v>
      </c>
      <c r="K91" s="40">
        <f>май.25!G89</f>
        <v>3276.51</v>
      </c>
      <c r="L91" s="40">
        <f>июн.25!G89</f>
        <v>3826.26</v>
      </c>
      <c r="M91" s="40">
        <f>июл.25!G89</f>
        <v>4059</v>
      </c>
      <c r="N91" s="40">
        <f>авг.25!G89</f>
        <v>3918.75</v>
      </c>
      <c r="O91" s="40">
        <f>сен.25!G89</f>
        <v>2128.5</v>
      </c>
      <c r="P91" s="40">
        <f>окт.25!G89</f>
        <v>783.75</v>
      </c>
      <c r="Q91" s="40">
        <f>ноя.25!G89</f>
        <v>1014.75</v>
      </c>
      <c r="R91" s="40">
        <f>дек.25!G89</f>
        <v>0</v>
      </c>
    </row>
    <row r="92" spans="1:18" x14ac:dyDescent="0.25">
      <c r="A92" s="114"/>
      <c r="B92" s="76"/>
      <c r="C92" s="109">
        <v>88</v>
      </c>
      <c r="D92" s="72">
        <v>-1452.3899999999999</v>
      </c>
      <c r="E92" s="73">
        <f t="shared" si="2"/>
        <v>-28368.02</v>
      </c>
      <c r="F92" s="39">
        <f>янв.25!H90+фев.25!H90+мар.25!H90+апр.25!H90+май.25!H90+июн.25!H90+июл.25!H90+авг.25!H90+сен.25!H90+окт.25!H90+ноя.25!H90+дек.25!H90</f>
        <v>2118.37</v>
      </c>
      <c r="G92" s="40">
        <f>янв.25!G90</f>
        <v>0</v>
      </c>
      <c r="H92" s="40">
        <f>фев.25!G90</f>
        <v>0</v>
      </c>
      <c r="I92" s="40">
        <f>мар.25!G90</f>
        <v>0</v>
      </c>
      <c r="J92" s="40">
        <f>апр.25!G90</f>
        <v>95.29</v>
      </c>
      <c r="K92" s="40">
        <f>май.25!G90</f>
        <v>271.20999999999998</v>
      </c>
      <c r="L92" s="40">
        <f>июн.25!G90</f>
        <v>733</v>
      </c>
      <c r="M92" s="40">
        <f>июл.25!G90</f>
        <v>1592.25</v>
      </c>
      <c r="N92" s="40">
        <f>авг.25!G90</f>
        <v>10815.75</v>
      </c>
      <c r="O92" s="40">
        <f>сен.25!G90</f>
        <v>15493.5</v>
      </c>
      <c r="P92" s="40">
        <f>окт.25!G90</f>
        <v>24.75</v>
      </c>
      <c r="Q92" s="40">
        <f>ноя.25!G90</f>
        <v>0</v>
      </c>
      <c r="R92" s="40">
        <f>дек.25!G90</f>
        <v>8.25</v>
      </c>
    </row>
    <row r="93" spans="1:18" x14ac:dyDescent="0.25">
      <c r="A93" s="22"/>
      <c r="B93" s="76"/>
      <c r="C93" s="109">
        <v>89</v>
      </c>
      <c r="D93" s="72">
        <v>237.49000000000115</v>
      </c>
      <c r="E93" s="73">
        <f t="shared" si="2"/>
        <v>1602.9700000000012</v>
      </c>
      <c r="F93" s="39">
        <f>янв.25!H91+фев.25!H91+мар.25!H91+апр.25!H91+май.25!H91+июн.25!H91+июл.25!H91+авг.25!H91+сен.25!H91+окт.25!H91+ноя.25!H91+дек.25!H91</f>
        <v>8000</v>
      </c>
      <c r="G93" s="40">
        <f>янв.25!G91</f>
        <v>0</v>
      </c>
      <c r="H93" s="40">
        <f>фев.25!G91</f>
        <v>0</v>
      </c>
      <c r="I93" s="40">
        <f>мар.25!G91</f>
        <v>0</v>
      </c>
      <c r="J93" s="40">
        <f>апр.25!G91</f>
        <v>0</v>
      </c>
      <c r="K93" s="40">
        <f>май.25!G91</f>
        <v>92.34</v>
      </c>
      <c r="L93" s="40">
        <f>июн.25!G91</f>
        <v>1051.6500000000001</v>
      </c>
      <c r="M93" s="40">
        <f>июл.25!G91</f>
        <v>1349.42</v>
      </c>
      <c r="N93" s="40">
        <f>авг.25!G91</f>
        <v>1083.25</v>
      </c>
      <c r="O93" s="40">
        <f>сен.25!G91</f>
        <v>1039.92</v>
      </c>
      <c r="P93" s="40">
        <f>окт.25!G91</f>
        <v>1894.14</v>
      </c>
      <c r="Q93" s="40">
        <f>ноя.25!G91</f>
        <v>123.80000000000001</v>
      </c>
      <c r="R93" s="40">
        <f>дек.25!G91</f>
        <v>0</v>
      </c>
    </row>
    <row r="94" spans="1:18" x14ac:dyDescent="0.25">
      <c r="A94" s="114"/>
      <c r="B94" s="76"/>
      <c r="C94" s="109">
        <v>90</v>
      </c>
      <c r="D94" s="72">
        <v>-4515.2800000000007</v>
      </c>
      <c r="E94" s="73">
        <f t="shared" si="2"/>
        <v>4269.7399999999961</v>
      </c>
      <c r="F94" s="39">
        <f>янв.25!H92+фев.25!H92+мар.25!H92+апр.25!H92+май.25!H92+июн.25!H92+июл.25!H92+авг.25!H92+сен.25!H92+окт.25!H92+ноя.25!H92+дек.25!H92</f>
        <v>29400</v>
      </c>
      <c r="G94" s="40">
        <f>янв.25!G92</f>
        <v>51.31</v>
      </c>
      <c r="H94" s="40">
        <f>фев.25!G92</f>
        <v>337.18</v>
      </c>
      <c r="I94" s="40">
        <f>мар.25!G92</f>
        <v>36.65</v>
      </c>
      <c r="J94" s="40">
        <f>апр.25!G92</f>
        <v>285.87</v>
      </c>
      <c r="K94" s="40">
        <f>май.25!G92</f>
        <v>3679.66</v>
      </c>
      <c r="L94" s="40">
        <f>июн.25!G92</f>
        <v>2814.7200000000003</v>
      </c>
      <c r="M94" s="40">
        <f>июл.25!G92</f>
        <v>2673</v>
      </c>
      <c r="N94" s="40">
        <f>авг.25!G92</f>
        <v>1938.75</v>
      </c>
      <c r="O94" s="40">
        <f>сен.25!G92</f>
        <v>1262.25</v>
      </c>
      <c r="P94" s="40">
        <f>окт.25!G92</f>
        <v>4232.25</v>
      </c>
      <c r="Q94" s="40">
        <f>ноя.25!G92</f>
        <v>3163.09</v>
      </c>
      <c r="R94" s="40">
        <f>дек.25!G92</f>
        <v>140.25</v>
      </c>
    </row>
    <row r="95" spans="1:18" x14ac:dyDescent="0.25">
      <c r="A95" s="114"/>
      <c r="B95" s="76"/>
      <c r="C95" s="109">
        <v>91</v>
      </c>
      <c r="D95" s="72">
        <v>0</v>
      </c>
      <c r="E95" s="73">
        <f t="shared" si="2"/>
        <v>0</v>
      </c>
      <c r="F95" s="39">
        <f>янв.25!H93+фев.25!H93+мар.25!H93+апр.25!H93+май.25!H93+июн.25!H93+июл.25!H93+авг.25!H93+сен.25!H93+окт.25!H93+ноя.25!H93+дек.25!H93</f>
        <v>0</v>
      </c>
      <c r="G95" s="40">
        <f>янв.25!G93</f>
        <v>0</v>
      </c>
      <c r="H95" s="40">
        <f>фев.25!G93</f>
        <v>0</v>
      </c>
      <c r="I95" s="40">
        <f>мар.25!G93</f>
        <v>0</v>
      </c>
      <c r="J95" s="40">
        <f>апр.25!G93</f>
        <v>0</v>
      </c>
      <c r="K95" s="40">
        <f>май.25!G93</f>
        <v>0</v>
      </c>
      <c r="L95" s="40">
        <f>июн.25!G93</f>
        <v>0</v>
      </c>
      <c r="M95" s="40">
        <f>июл.25!G93</f>
        <v>0</v>
      </c>
      <c r="N95" s="40">
        <f>авг.25!G93</f>
        <v>0</v>
      </c>
      <c r="O95" s="40">
        <f>сен.25!G93</f>
        <v>0</v>
      </c>
      <c r="P95" s="40">
        <f>окт.25!G93</f>
        <v>0</v>
      </c>
      <c r="Q95" s="40">
        <f>ноя.25!G93</f>
        <v>0</v>
      </c>
      <c r="R95" s="40">
        <f>дек.25!G93</f>
        <v>0</v>
      </c>
    </row>
    <row r="96" spans="1:18" x14ac:dyDescent="0.25">
      <c r="A96" s="114"/>
      <c r="B96" s="76"/>
      <c r="C96" s="109">
        <v>92</v>
      </c>
      <c r="D96" s="72">
        <v>-549.51000000000749</v>
      </c>
      <c r="E96" s="73">
        <f t="shared" si="2"/>
        <v>-2820.5200000000082</v>
      </c>
      <c r="F96" s="39">
        <f>янв.25!H94+фев.25!H94+мар.25!H94+апр.25!H94+май.25!H94+июн.25!H94+июл.25!H94+авг.25!H94+сен.25!H94+окт.25!H94+ноя.25!H94+дек.25!H94</f>
        <v>6968.5599999999995</v>
      </c>
      <c r="G96" s="40">
        <f>янв.25!G94</f>
        <v>586.4</v>
      </c>
      <c r="H96" s="40">
        <f>фев.25!G94</f>
        <v>681.69</v>
      </c>
      <c r="I96" s="40">
        <f>мар.25!G94</f>
        <v>271.20999999999998</v>
      </c>
      <c r="J96" s="40">
        <f>апр.25!G94</f>
        <v>300.53000000000003</v>
      </c>
      <c r="K96" s="40">
        <f>май.25!G94</f>
        <v>337.18</v>
      </c>
      <c r="L96" s="40">
        <f>июн.25!G94</f>
        <v>784.31000000000006</v>
      </c>
      <c r="M96" s="40">
        <f>июл.25!G94</f>
        <v>693</v>
      </c>
      <c r="N96" s="40">
        <f>авг.25!G94</f>
        <v>1113.75</v>
      </c>
      <c r="O96" s="40">
        <f>сен.25!G94</f>
        <v>478.5</v>
      </c>
      <c r="P96" s="40">
        <f>окт.25!G94</f>
        <v>717.75</v>
      </c>
      <c r="Q96" s="40">
        <f>ноя.25!G94</f>
        <v>231</v>
      </c>
      <c r="R96" s="40">
        <f>дек.25!G94</f>
        <v>3044.25</v>
      </c>
    </row>
    <row r="97" spans="1:18" x14ac:dyDescent="0.25">
      <c r="A97" s="22"/>
      <c r="B97" s="76"/>
      <c r="C97" s="109">
        <v>93</v>
      </c>
      <c r="D97" s="72">
        <v>1863.7499999999968</v>
      </c>
      <c r="E97" s="73">
        <f t="shared" si="2"/>
        <v>-13502.160000000007</v>
      </c>
      <c r="F97" s="39">
        <f>янв.25!H95+фев.25!H95+мар.25!H95+апр.25!H95+май.25!H95+июн.25!H95+июл.25!H95+авг.25!H95+сен.25!H95+окт.25!H95+ноя.25!H95+дек.25!H95</f>
        <v>24600</v>
      </c>
      <c r="G97" s="40">
        <f>янв.25!G95</f>
        <v>4955.08</v>
      </c>
      <c r="H97" s="40">
        <f>фев.25!G95</f>
        <v>4244.07</v>
      </c>
      <c r="I97" s="40">
        <f>мар.25!G95</f>
        <v>2279.63</v>
      </c>
      <c r="J97" s="40">
        <f>апр.25!G95</f>
        <v>2191.67</v>
      </c>
      <c r="K97" s="40">
        <f>май.25!G95</f>
        <v>2499.5300000000002</v>
      </c>
      <c r="L97" s="40">
        <f>июн.25!G95</f>
        <v>1619.93</v>
      </c>
      <c r="M97" s="40">
        <f>июл.25!G95</f>
        <v>1278.75</v>
      </c>
      <c r="N97" s="40">
        <f>авг.25!G95</f>
        <v>1889.25</v>
      </c>
      <c r="O97" s="40">
        <f>сен.25!G95</f>
        <v>1971.75</v>
      </c>
      <c r="P97" s="40">
        <f>окт.25!G95</f>
        <v>5280</v>
      </c>
      <c r="Q97" s="40">
        <f>ноя.25!G95</f>
        <v>5387.25</v>
      </c>
      <c r="R97" s="40">
        <f>дек.25!G95</f>
        <v>6369</v>
      </c>
    </row>
    <row r="98" spans="1:18" x14ac:dyDescent="0.25">
      <c r="A98" s="114"/>
      <c r="B98" s="76"/>
      <c r="C98" s="109">
        <v>94</v>
      </c>
      <c r="D98" s="72">
        <v>-1235.2499999999982</v>
      </c>
      <c r="E98" s="73">
        <f t="shared" si="2"/>
        <v>-4840.57</v>
      </c>
      <c r="F98" s="39">
        <f>янв.25!H96+фев.25!H96+мар.25!H96+апр.25!H96+май.25!H96+июн.25!H96+июл.25!H96+авг.25!H96+сен.25!H96+окт.25!H96+ноя.25!H96+дек.25!H96</f>
        <v>19988</v>
      </c>
      <c r="G98" s="40">
        <f>янв.25!G96</f>
        <v>14.66</v>
      </c>
      <c r="H98" s="40">
        <f>фев.25!G96</f>
        <v>0</v>
      </c>
      <c r="I98" s="40">
        <f>мар.25!G96</f>
        <v>2508.5700000000002</v>
      </c>
      <c r="J98" s="40">
        <f>апр.25!G96</f>
        <v>2452.14</v>
      </c>
      <c r="K98" s="40">
        <f>май.25!G96</f>
        <v>2118.69</v>
      </c>
      <c r="L98" s="40">
        <f>июн.25!G96</f>
        <v>1154.25</v>
      </c>
      <c r="M98" s="40">
        <f>июл.25!G96</f>
        <v>1151.3400000000001</v>
      </c>
      <c r="N98" s="40">
        <f>авг.25!G96</f>
        <v>934.69</v>
      </c>
      <c r="O98" s="40">
        <f>сен.25!G96</f>
        <v>817.08</v>
      </c>
      <c r="P98" s="40">
        <f>окт.25!G96</f>
        <v>4147.3</v>
      </c>
      <c r="Q98" s="40">
        <f>ноя.25!G96</f>
        <v>2636.94</v>
      </c>
      <c r="R98" s="40">
        <f>дек.25!G96</f>
        <v>5657.6600000000008</v>
      </c>
    </row>
    <row r="99" spans="1:18" x14ac:dyDescent="0.25">
      <c r="A99" s="22"/>
      <c r="B99" s="76"/>
      <c r="C99" s="109">
        <v>95</v>
      </c>
      <c r="D99" s="72">
        <v>-1090.25</v>
      </c>
      <c r="E99" s="73">
        <f t="shared" si="2"/>
        <v>-1090.25</v>
      </c>
      <c r="F99" s="39">
        <f>янв.25!H97+фев.25!H97+мар.25!H97+апр.25!H97+май.25!H97+июн.25!H97+июл.25!H97+авг.25!H97+сен.25!H97+окт.25!H97+ноя.25!H97+дек.25!H97</f>
        <v>0</v>
      </c>
      <c r="G99" s="40">
        <f>янв.25!G97</f>
        <v>0</v>
      </c>
      <c r="H99" s="40">
        <f>фев.25!G97</f>
        <v>0</v>
      </c>
      <c r="I99" s="40">
        <f>мар.25!G97</f>
        <v>0</v>
      </c>
      <c r="J99" s="40">
        <f>апр.25!G97</f>
        <v>0</v>
      </c>
      <c r="K99" s="40">
        <f>май.25!G97</f>
        <v>0</v>
      </c>
      <c r="L99" s="40">
        <f>июн.25!G97</f>
        <v>0</v>
      </c>
      <c r="M99" s="40">
        <f>июл.25!G97</f>
        <v>0</v>
      </c>
      <c r="N99" s="40">
        <f>авг.25!G97</f>
        <v>0</v>
      </c>
      <c r="O99" s="40">
        <f>сен.25!G97</f>
        <v>0</v>
      </c>
      <c r="P99" s="40">
        <f>окт.25!G97</f>
        <v>0</v>
      </c>
      <c r="Q99" s="40">
        <f>ноя.25!G97</f>
        <v>0</v>
      </c>
      <c r="R99" s="40">
        <f>дек.25!G97</f>
        <v>0</v>
      </c>
    </row>
    <row r="100" spans="1:18" x14ac:dyDescent="0.25">
      <c r="A100" s="114"/>
      <c r="B100" s="76"/>
      <c r="C100" s="109">
        <v>96</v>
      </c>
      <c r="D100" s="72">
        <v>-18452.210000000014</v>
      </c>
      <c r="E100" s="73">
        <f t="shared" si="2"/>
        <v>-8267.6400000000103</v>
      </c>
      <c r="F100" s="39">
        <f>янв.25!H98+фев.25!H98+мар.25!H98+апр.25!H98+май.25!H98+июн.25!H98+июл.25!H98+авг.25!H98+сен.25!H98+окт.25!H98+ноя.25!H98+дек.25!H98</f>
        <v>70000</v>
      </c>
      <c r="G100" s="40">
        <f>янв.25!G98</f>
        <v>8905.9500000000007</v>
      </c>
      <c r="H100" s="40">
        <f>фев.25!G98</f>
        <v>7117.43</v>
      </c>
      <c r="I100" s="40">
        <f>мар.25!G98</f>
        <v>5548.81</v>
      </c>
      <c r="J100" s="40">
        <f>апр.25!G98</f>
        <v>3892.23</v>
      </c>
      <c r="K100" s="40">
        <f>май.25!G98</f>
        <v>2624.14</v>
      </c>
      <c r="L100" s="40">
        <f>июн.25!G98</f>
        <v>4148.78</v>
      </c>
      <c r="M100" s="40">
        <f>июл.25!G98</f>
        <v>3613.5</v>
      </c>
      <c r="N100" s="40">
        <f>авг.25!G98</f>
        <v>3704.25</v>
      </c>
      <c r="O100" s="40">
        <f>сен.25!G98</f>
        <v>3943.5</v>
      </c>
      <c r="P100" s="40">
        <f>окт.25!G98</f>
        <v>5471.96</v>
      </c>
      <c r="Q100" s="40">
        <f>ноя.25!G98</f>
        <v>5224.3600000000006</v>
      </c>
      <c r="R100" s="40">
        <f>дек.25!G98</f>
        <v>5620.52</v>
      </c>
    </row>
    <row r="101" spans="1:18" x14ac:dyDescent="0.25">
      <c r="A101" s="114"/>
      <c r="B101" s="76"/>
      <c r="C101" s="109">
        <v>97</v>
      </c>
      <c r="D101" s="72">
        <v>0</v>
      </c>
      <c r="E101" s="73">
        <f t="shared" si="2"/>
        <v>0</v>
      </c>
      <c r="F101" s="39">
        <f>янв.25!H99+фев.25!H99+мар.25!H99+апр.25!H99+май.25!H99+июн.25!H99+июл.25!H99+авг.25!H99+сен.25!H99+окт.25!H99+ноя.25!H99+дек.25!H99</f>
        <v>0</v>
      </c>
      <c r="G101" s="40">
        <f>янв.25!G99</f>
        <v>0</v>
      </c>
      <c r="H101" s="40">
        <f>фев.25!G99</f>
        <v>0</v>
      </c>
      <c r="I101" s="40">
        <f>мар.25!G99</f>
        <v>0</v>
      </c>
      <c r="J101" s="40">
        <f>апр.25!G99</f>
        <v>0</v>
      </c>
      <c r="K101" s="40">
        <f>май.25!G99</f>
        <v>0</v>
      </c>
      <c r="L101" s="40">
        <f>июн.25!G99</f>
        <v>0</v>
      </c>
      <c r="M101" s="40">
        <f>июл.25!G99</f>
        <v>0</v>
      </c>
      <c r="N101" s="40">
        <f>авг.25!G99</f>
        <v>0</v>
      </c>
      <c r="O101" s="40">
        <f>сен.25!G99</f>
        <v>0</v>
      </c>
      <c r="P101" s="40">
        <f>окт.25!G99</f>
        <v>0</v>
      </c>
      <c r="Q101" s="40">
        <f>ноя.25!G99</f>
        <v>0</v>
      </c>
      <c r="R101" s="40">
        <f>дек.25!G99</f>
        <v>0</v>
      </c>
    </row>
    <row r="102" spans="1:18" x14ac:dyDescent="0.25">
      <c r="A102" s="114"/>
      <c r="B102" s="76"/>
      <c r="C102" s="109" t="s">
        <v>14</v>
      </c>
      <c r="D102" s="72">
        <v>782.32999999999993</v>
      </c>
      <c r="E102" s="73">
        <f t="shared" si="2"/>
        <v>-720.17000000000007</v>
      </c>
      <c r="F102" s="39">
        <f>янв.25!H100+фев.25!H100+мар.25!H100+апр.25!H100+май.25!H100+июн.25!H100+июл.25!H100+авг.25!H100+сен.25!H100+окт.25!H100+ноя.25!H100+дек.25!H100</f>
        <v>1550</v>
      </c>
      <c r="G102" s="40">
        <f>янв.25!G100</f>
        <v>0</v>
      </c>
      <c r="H102" s="40">
        <f>фев.25!G100</f>
        <v>0</v>
      </c>
      <c r="I102" s="40">
        <f>мар.25!G100</f>
        <v>0</v>
      </c>
      <c r="J102" s="40">
        <f>апр.25!G100</f>
        <v>0</v>
      </c>
      <c r="K102" s="40">
        <f>май.25!G100</f>
        <v>0</v>
      </c>
      <c r="L102" s="40">
        <f>июн.25!G100</f>
        <v>0</v>
      </c>
      <c r="M102" s="40">
        <f>июл.25!G100</f>
        <v>412.5</v>
      </c>
      <c r="N102" s="40">
        <f>авг.25!G100</f>
        <v>247.5</v>
      </c>
      <c r="O102" s="40">
        <f>сен.25!G100</f>
        <v>387.75</v>
      </c>
      <c r="P102" s="40">
        <f>окт.25!G100</f>
        <v>1262.25</v>
      </c>
      <c r="Q102" s="40">
        <f>ноя.25!G100</f>
        <v>734.25</v>
      </c>
      <c r="R102" s="40">
        <f>дек.25!G100</f>
        <v>8.25</v>
      </c>
    </row>
    <row r="103" spans="1:18" x14ac:dyDescent="0.25">
      <c r="A103" s="114"/>
      <c r="B103" s="76"/>
      <c r="C103" s="109" t="s">
        <v>15</v>
      </c>
      <c r="D103" s="72">
        <v>-13293.3</v>
      </c>
      <c r="E103" s="73">
        <f t="shared" si="2"/>
        <v>-10483.67</v>
      </c>
      <c r="F103" s="39">
        <f>янв.25!H101+фев.25!H101+мар.25!H101+апр.25!H101+май.25!H101+июн.25!H101+июл.25!H101+авг.25!H101+сен.25!H101+окт.25!H101+ноя.25!H101+дек.25!H101</f>
        <v>7150</v>
      </c>
      <c r="G103" s="40">
        <f>янв.25!G101</f>
        <v>0</v>
      </c>
      <c r="H103" s="40">
        <f>фев.25!G101</f>
        <v>322.52</v>
      </c>
      <c r="I103" s="40">
        <f>мар.25!G101</f>
        <v>1531.97</v>
      </c>
      <c r="J103" s="40">
        <f>апр.25!G101</f>
        <v>1180.1300000000001</v>
      </c>
      <c r="K103" s="40">
        <f>май.25!G101</f>
        <v>769.65</v>
      </c>
      <c r="L103" s="40">
        <f>июн.25!G101</f>
        <v>329.85</v>
      </c>
      <c r="M103" s="40">
        <f>июл.25!G101</f>
        <v>198</v>
      </c>
      <c r="N103" s="40">
        <f>авг.25!G101</f>
        <v>8.25</v>
      </c>
      <c r="O103" s="40">
        <f>сен.25!G101</f>
        <v>0</v>
      </c>
      <c r="P103" s="40">
        <f>окт.25!G101</f>
        <v>0</v>
      </c>
      <c r="Q103" s="40">
        <f>ноя.25!G101</f>
        <v>0</v>
      </c>
      <c r="R103" s="40">
        <f>дек.25!G101</f>
        <v>0</v>
      </c>
    </row>
    <row r="104" spans="1:18" x14ac:dyDescent="0.25">
      <c r="A104" s="114"/>
      <c r="B104" s="76"/>
      <c r="C104" s="109">
        <v>98</v>
      </c>
      <c r="D104" s="72">
        <v>0</v>
      </c>
      <c r="E104" s="73">
        <f t="shared" si="2"/>
        <v>0</v>
      </c>
      <c r="F104" s="39">
        <f>янв.25!H102+фев.25!H102+мар.25!H102+апр.25!H102+май.25!H102+июн.25!H102+июл.25!H102+авг.25!H102+сен.25!H102+окт.25!H102+ноя.25!H102+дек.25!H102</f>
        <v>0</v>
      </c>
      <c r="G104" s="40">
        <f>янв.25!G102</f>
        <v>0</v>
      </c>
      <c r="H104" s="40">
        <f>фев.25!G102</f>
        <v>0</v>
      </c>
      <c r="I104" s="40">
        <f>мар.25!G102</f>
        <v>0</v>
      </c>
      <c r="J104" s="40">
        <f>апр.25!G102</f>
        <v>0</v>
      </c>
      <c r="K104" s="40">
        <f>май.25!G102</f>
        <v>0</v>
      </c>
      <c r="L104" s="40">
        <f>июн.25!G102</f>
        <v>0</v>
      </c>
      <c r="M104" s="40">
        <f>июл.25!G102</f>
        <v>0</v>
      </c>
      <c r="N104" s="40">
        <f>авг.25!G102</f>
        <v>0</v>
      </c>
      <c r="O104" s="40">
        <f>сен.25!G102</f>
        <v>0</v>
      </c>
      <c r="P104" s="40">
        <f>окт.25!G102</f>
        <v>0</v>
      </c>
      <c r="Q104" s="40">
        <f>ноя.25!G102</f>
        <v>0</v>
      </c>
      <c r="R104" s="40">
        <f>дек.25!G102</f>
        <v>0</v>
      </c>
    </row>
    <row r="105" spans="1:18" x14ac:dyDescent="0.25">
      <c r="A105" s="114"/>
      <c r="B105" s="76"/>
      <c r="C105" s="109" t="s">
        <v>16</v>
      </c>
      <c r="D105" s="72">
        <v>317.3599999999974</v>
      </c>
      <c r="E105" s="73">
        <f t="shared" si="2"/>
        <v>-2541.7200000000025</v>
      </c>
      <c r="F105" s="39">
        <f>янв.25!H103+фев.25!H103+мар.25!H103+апр.25!H103+май.25!H103+июн.25!H103+июл.25!H103+авг.25!H103+сен.25!H103+окт.25!H103+ноя.25!H103+дек.25!H103</f>
        <v>1500</v>
      </c>
      <c r="G105" s="40">
        <f>янв.25!G103</f>
        <v>131.94</v>
      </c>
      <c r="H105" s="40">
        <f>фев.25!G103</f>
        <v>0</v>
      </c>
      <c r="I105" s="40">
        <f>мар.25!G103</f>
        <v>0</v>
      </c>
      <c r="J105" s="40">
        <f>апр.25!G103</f>
        <v>0</v>
      </c>
      <c r="K105" s="40">
        <f>май.25!G103</f>
        <v>0</v>
      </c>
      <c r="L105" s="40">
        <f>июн.25!G103</f>
        <v>1158.1400000000001</v>
      </c>
      <c r="M105" s="40">
        <f>июл.25!G103</f>
        <v>0</v>
      </c>
      <c r="N105" s="40">
        <f>авг.25!G103</f>
        <v>0</v>
      </c>
      <c r="O105" s="40">
        <f>сен.25!G103</f>
        <v>0</v>
      </c>
      <c r="P105" s="40">
        <f>окт.25!G103</f>
        <v>0</v>
      </c>
      <c r="Q105" s="40">
        <f>ноя.25!G103</f>
        <v>0</v>
      </c>
      <c r="R105" s="40">
        <f>дек.25!G103</f>
        <v>3069</v>
      </c>
    </row>
    <row r="106" spans="1:18" x14ac:dyDescent="0.25">
      <c r="A106" s="114"/>
      <c r="B106" s="76"/>
      <c r="C106" s="109">
        <v>100</v>
      </c>
      <c r="D106" s="72">
        <v>0</v>
      </c>
      <c r="E106" s="73">
        <f t="shared" si="2"/>
        <v>0</v>
      </c>
      <c r="F106" s="39">
        <f>янв.25!H104+фев.25!H104+мар.25!H104+апр.25!H104+май.25!H104+июн.25!H104+июл.25!H104+авг.25!H104+сен.25!H104+окт.25!H104+ноя.25!H104+дек.25!H104</f>
        <v>0</v>
      </c>
      <c r="G106" s="40">
        <f>янв.25!G104</f>
        <v>0</v>
      </c>
      <c r="H106" s="40">
        <f>фев.25!G104</f>
        <v>0</v>
      </c>
      <c r="I106" s="40">
        <f>мар.25!G104</f>
        <v>0</v>
      </c>
      <c r="J106" s="40">
        <f>апр.25!G104</f>
        <v>0</v>
      </c>
      <c r="K106" s="40">
        <f>май.25!G104</f>
        <v>0</v>
      </c>
      <c r="L106" s="40">
        <f>июн.25!G104</f>
        <v>0</v>
      </c>
      <c r="M106" s="40">
        <f>июл.25!G104</f>
        <v>0</v>
      </c>
      <c r="N106" s="40">
        <f>авг.25!G104</f>
        <v>0</v>
      </c>
      <c r="O106" s="40">
        <f>сен.25!G104</f>
        <v>0</v>
      </c>
      <c r="P106" s="40">
        <f>окт.25!G104</f>
        <v>0</v>
      </c>
      <c r="Q106" s="40">
        <f>ноя.25!G104</f>
        <v>0</v>
      </c>
      <c r="R106" s="40">
        <f>дек.25!G104</f>
        <v>0</v>
      </c>
    </row>
    <row r="107" spans="1:18" x14ac:dyDescent="0.25">
      <c r="A107" s="114"/>
      <c r="B107" s="76"/>
      <c r="C107" s="109" t="s">
        <v>17</v>
      </c>
      <c r="D107" s="72">
        <v>0</v>
      </c>
      <c r="E107" s="73">
        <f t="shared" si="2"/>
        <v>0</v>
      </c>
      <c r="F107" s="39">
        <f>янв.25!H105+фев.25!H105+мар.25!H105+апр.25!H105+май.25!H105+июн.25!H105+июл.25!H105+авг.25!H105+сен.25!H105+окт.25!H105+ноя.25!H105+дек.25!H105</f>
        <v>0</v>
      </c>
      <c r="G107" s="40">
        <f>янв.25!G105</f>
        <v>0</v>
      </c>
      <c r="H107" s="40">
        <f>фев.25!G105</f>
        <v>0</v>
      </c>
      <c r="I107" s="40">
        <f>мар.25!G105</f>
        <v>0</v>
      </c>
      <c r="J107" s="40">
        <f>апр.25!G105</f>
        <v>0</v>
      </c>
      <c r="K107" s="40">
        <f>май.25!G105</f>
        <v>0</v>
      </c>
      <c r="L107" s="40">
        <f>июн.25!G105</f>
        <v>0</v>
      </c>
      <c r="M107" s="40">
        <f>июл.25!G105</f>
        <v>0</v>
      </c>
      <c r="N107" s="40">
        <f>авг.25!G105</f>
        <v>0</v>
      </c>
      <c r="O107" s="40">
        <f>сен.25!G105</f>
        <v>0</v>
      </c>
      <c r="P107" s="40">
        <f>окт.25!G105</f>
        <v>0</v>
      </c>
      <c r="Q107" s="40">
        <f>ноя.25!G105</f>
        <v>0</v>
      </c>
      <c r="R107" s="40">
        <f>дек.25!G105</f>
        <v>0</v>
      </c>
    </row>
    <row r="108" spans="1:18" x14ac:dyDescent="0.25">
      <c r="A108" s="114"/>
      <c r="B108" s="76"/>
      <c r="C108" s="109">
        <v>101</v>
      </c>
      <c r="D108" s="72">
        <v>9900.7600000000148</v>
      </c>
      <c r="E108" s="73">
        <f t="shared" si="2"/>
        <v>10379.32000000002</v>
      </c>
      <c r="F108" s="39">
        <f>янв.25!H106+фев.25!H106+мар.25!H106+апр.25!H106+май.25!H106+июн.25!H106+июл.25!H106+авг.25!H106+сен.25!H106+окт.25!H106+ноя.25!H106+дек.25!H106</f>
        <v>75000</v>
      </c>
      <c r="G108" s="40">
        <f>янв.25!G106</f>
        <v>11321.91</v>
      </c>
      <c r="H108" s="40">
        <f>фев.25!G106</f>
        <v>10265.129999999999</v>
      </c>
      <c r="I108" s="40">
        <f>мар.25!G106</f>
        <v>6171.3899999999994</v>
      </c>
      <c r="J108" s="40">
        <f>апр.25!G106</f>
        <v>5294.16</v>
      </c>
      <c r="K108" s="40">
        <f>май.25!G106</f>
        <v>3426.84</v>
      </c>
      <c r="L108" s="40">
        <f>июн.25!G106</f>
        <v>2554.7399999999998</v>
      </c>
      <c r="M108" s="40">
        <f>июл.25!G106</f>
        <v>1566.0700000000002</v>
      </c>
      <c r="N108" s="40">
        <f>авг.25!G106</f>
        <v>3503.5400000000004</v>
      </c>
      <c r="O108" s="40">
        <f>сен.25!G106</f>
        <v>4172.0600000000004</v>
      </c>
      <c r="P108" s="40">
        <f>окт.25!G106</f>
        <v>7025.6500000000005</v>
      </c>
      <c r="Q108" s="40">
        <f>ноя.25!G106</f>
        <v>8573.15</v>
      </c>
      <c r="R108" s="40">
        <f>дек.25!G106</f>
        <v>10646.800000000001</v>
      </c>
    </row>
    <row r="109" spans="1:18" x14ac:dyDescent="0.25">
      <c r="A109" s="114"/>
      <c r="B109" s="76"/>
      <c r="C109" s="109">
        <v>102</v>
      </c>
      <c r="D109" s="72">
        <v>-144268.13999999998</v>
      </c>
      <c r="E109" s="73">
        <f t="shared" si="2"/>
        <v>-174089.06999999998</v>
      </c>
      <c r="F109" s="39">
        <f>янв.25!H107+фев.25!H107+мар.25!H107+апр.25!H107+май.25!H107+июн.25!H107+июл.25!H107+авг.25!H107+сен.25!H107+окт.25!H107+ноя.25!H107+дек.25!H107</f>
        <v>0</v>
      </c>
      <c r="G109" s="40">
        <f>янв.25!G107</f>
        <v>6515.0999999999995</v>
      </c>
      <c r="H109" s="40">
        <f>фев.25!G107</f>
        <v>5381.37</v>
      </c>
      <c r="I109" s="40">
        <f>мар.25!G107</f>
        <v>3231.9</v>
      </c>
      <c r="J109" s="40">
        <f>апр.25!G107</f>
        <v>1631.34</v>
      </c>
      <c r="K109" s="40">
        <f>май.25!G107</f>
        <v>733.59</v>
      </c>
      <c r="L109" s="40">
        <f>июн.25!G107</f>
        <v>702.81</v>
      </c>
      <c r="M109" s="40">
        <f>июл.25!G107</f>
        <v>767.56000000000006</v>
      </c>
      <c r="N109" s="40">
        <f>авг.25!G107</f>
        <v>829.46</v>
      </c>
      <c r="O109" s="40">
        <f>сен.25!G107</f>
        <v>823.2700000000001</v>
      </c>
      <c r="P109" s="40">
        <f>окт.25!G107</f>
        <v>2661.7000000000003</v>
      </c>
      <c r="Q109" s="40">
        <f>ноя.25!G107</f>
        <v>2971.2000000000003</v>
      </c>
      <c r="R109" s="40">
        <f>дек.25!G107</f>
        <v>3571.63</v>
      </c>
    </row>
    <row r="110" spans="1:18" x14ac:dyDescent="0.25">
      <c r="A110" s="114"/>
      <c r="B110" s="76"/>
      <c r="C110" s="109">
        <v>103</v>
      </c>
      <c r="D110" s="72">
        <v>-14425.560000000001</v>
      </c>
      <c r="E110" s="73">
        <f t="shared" si="2"/>
        <v>0</v>
      </c>
      <c r="F110" s="39">
        <f>янв.25!H108+фев.25!H108+мар.25!H108+апр.25!H108+май.25!H108+июн.25!H108+июл.25!H108+авг.25!H108+сен.25!H108+окт.25!H108+ноя.25!H108+дек.25!H108</f>
        <v>30333.690000000002</v>
      </c>
      <c r="G110" s="40">
        <f>янв.25!G108</f>
        <v>11014.11</v>
      </c>
      <c r="H110" s="40">
        <f>фев.25!G108</f>
        <v>4894.0199999999995</v>
      </c>
      <c r="I110" s="40">
        <f>мар.25!G108</f>
        <v>0</v>
      </c>
      <c r="J110" s="40">
        <f>апр.25!G108</f>
        <v>0</v>
      </c>
      <c r="K110" s="40">
        <f>май.25!G108</f>
        <v>0</v>
      </c>
      <c r="L110" s="40">
        <f>июн.25!G108</f>
        <v>0</v>
      </c>
      <c r="M110" s="40">
        <f>июл.25!G108</f>
        <v>0</v>
      </c>
      <c r="N110" s="40">
        <f>авг.25!G108</f>
        <v>0</v>
      </c>
      <c r="O110" s="40">
        <f>сен.25!G108</f>
        <v>0</v>
      </c>
      <c r="P110" s="40">
        <f>окт.25!G108</f>
        <v>0</v>
      </c>
      <c r="Q110" s="40">
        <f>ноя.25!G108</f>
        <v>0</v>
      </c>
      <c r="R110" s="40">
        <f>дек.25!G108</f>
        <v>0</v>
      </c>
    </row>
    <row r="111" spans="1:18" x14ac:dyDescent="0.25">
      <c r="A111" s="114"/>
      <c r="B111" s="76"/>
      <c r="C111" s="109">
        <v>104</v>
      </c>
      <c r="D111" s="72">
        <v>36.65</v>
      </c>
      <c r="E111" s="73">
        <f t="shared" si="2"/>
        <v>-4.6000000000000014</v>
      </c>
      <c r="F111" s="39">
        <f>янв.25!H109+фев.25!H109+мар.25!H109+апр.25!H109+май.25!H109+июн.25!H109+июл.25!H109+авг.25!H109+сен.25!H109+окт.25!H109+ноя.25!H109+дек.25!H109</f>
        <v>73.3</v>
      </c>
      <c r="G111" s="40">
        <f>янв.25!G109</f>
        <v>0</v>
      </c>
      <c r="H111" s="40">
        <f>фев.25!G109</f>
        <v>0</v>
      </c>
      <c r="I111" s="40">
        <f>мар.25!G109</f>
        <v>0</v>
      </c>
      <c r="J111" s="40">
        <f>апр.25!G109</f>
        <v>0</v>
      </c>
      <c r="K111" s="40">
        <f>май.25!G109</f>
        <v>0</v>
      </c>
      <c r="L111" s="40">
        <f>июн.25!G109</f>
        <v>73.3</v>
      </c>
      <c r="M111" s="40">
        <f>июл.25!G109</f>
        <v>0</v>
      </c>
      <c r="N111" s="40">
        <f>авг.25!G109</f>
        <v>8.25</v>
      </c>
      <c r="O111" s="40">
        <f>сен.25!G109</f>
        <v>0</v>
      </c>
      <c r="P111" s="40">
        <f>окт.25!G109</f>
        <v>33</v>
      </c>
      <c r="Q111" s="40">
        <f>ноя.25!G109</f>
        <v>0</v>
      </c>
      <c r="R111" s="40">
        <f>дек.25!G109</f>
        <v>0</v>
      </c>
    </row>
    <row r="112" spans="1:18" x14ac:dyDescent="0.25">
      <c r="A112" s="114"/>
      <c r="B112" s="76"/>
      <c r="C112" s="109">
        <v>105</v>
      </c>
      <c r="D112" s="72">
        <v>-5.790000000000294</v>
      </c>
      <c r="E112" s="73">
        <f t="shared" si="2"/>
        <v>-149.72000000000037</v>
      </c>
      <c r="F112" s="39">
        <f>янв.25!H110+фев.25!H110+мар.25!H110+апр.25!H110+май.25!H110+июн.25!H110+июл.25!H110+авг.25!H110+сен.25!H110+окт.25!H110+ноя.25!H110+дек.25!H110</f>
        <v>1788.52</v>
      </c>
      <c r="G112" s="40">
        <f>янв.25!G110</f>
        <v>0</v>
      </c>
      <c r="H112" s="40">
        <f>фев.25!G110</f>
        <v>0</v>
      </c>
      <c r="I112" s="40">
        <f>мар.25!G110</f>
        <v>0</v>
      </c>
      <c r="J112" s="40">
        <f>апр.25!G110</f>
        <v>0</v>
      </c>
      <c r="K112" s="40">
        <f>май.25!G110</f>
        <v>65.97</v>
      </c>
      <c r="L112" s="40">
        <f>июн.25!G110</f>
        <v>1693.23</v>
      </c>
      <c r="M112" s="40">
        <f>июл.25!G110</f>
        <v>41.25</v>
      </c>
      <c r="N112" s="40">
        <f>авг.25!G110</f>
        <v>115.5</v>
      </c>
      <c r="O112" s="40">
        <f>сен.25!G110</f>
        <v>16.5</v>
      </c>
      <c r="P112" s="40">
        <f>окт.25!G110</f>
        <v>0</v>
      </c>
      <c r="Q112" s="40">
        <f>ноя.25!G110</f>
        <v>0</v>
      </c>
      <c r="R112" s="40">
        <f>дек.25!G110</f>
        <v>0</v>
      </c>
    </row>
    <row r="113" spans="1:18" x14ac:dyDescent="0.25">
      <c r="A113" s="114"/>
      <c r="B113" s="76"/>
      <c r="C113" s="109">
        <v>106</v>
      </c>
      <c r="D113" s="72">
        <v>-319.39999999999986</v>
      </c>
      <c r="E113" s="73">
        <f t="shared" si="2"/>
        <v>680.60000000000014</v>
      </c>
      <c r="F113" s="39">
        <f>янв.25!H111+фев.25!H111+мар.25!H111+апр.25!H111+май.25!H111+июн.25!H111+июл.25!H111+авг.25!H111+сен.25!H111+окт.25!H111+ноя.25!H111+дек.25!H111</f>
        <v>1000</v>
      </c>
      <c r="G113" s="40">
        <f>янв.25!G111</f>
        <v>0</v>
      </c>
      <c r="H113" s="40">
        <f>фев.25!G111</f>
        <v>0</v>
      </c>
      <c r="I113" s="40">
        <f>мар.25!G111</f>
        <v>0</v>
      </c>
      <c r="J113" s="40">
        <f>апр.25!G111</f>
        <v>0</v>
      </c>
      <c r="K113" s="40">
        <f>май.25!G111</f>
        <v>0</v>
      </c>
      <c r="L113" s="40">
        <f>июн.25!G111</f>
        <v>0</v>
      </c>
      <c r="M113" s="40">
        <f>июл.25!G111</f>
        <v>0</v>
      </c>
      <c r="N113" s="40">
        <f>авг.25!G111</f>
        <v>0</v>
      </c>
      <c r="O113" s="40">
        <f>сен.25!G111</f>
        <v>0</v>
      </c>
      <c r="P113" s="40">
        <f>окт.25!G111</f>
        <v>0</v>
      </c>
      <c r="Q113" s="40">
        <f>ноя.25!G111</f>
        <v>0</v>
      </c>
      <c r="R113" s="40">
        <f>дек.25!G111</f>
        <v>0</v>
      </c>
    </row>
    <row r="114" spans="1:18" x14ac:dyDescent="0.25">
      <c r="A114" s="114"/>
      <c r="B114" s="76"/>
      <c r="C114" s="109">
        <v>107</v>
      </c>
      <c r="D114" s="72">
        <v>0</v>
      </c>
      <c r="E114" s="73">
        <f t="shared" si="2"/>
        <v>0</v>
      </c>
      <c r="F114" s="39">
        <f>янв.25!H112+фев.25!H112+мар.25!H112+апр.25!H112+май.25!H112+июн.25!H112+июл.25!H112+авг.25!H112+сен.25!H112+окт.25!H112+ноя.25!H112+дек.25!H112</f>
        <v>0</v>
      </c>
      <c r="G114" s="40">
        <f>янв.25!G112</f>
        <v>0</v>
      </c>
      <c r="H114" s="40">
        <f>фев.25!G112</f>
        <v>0</v>
      </c>
      <c r="I114" s="40">
        <f>мар.25!G112</f>
        <v>0</v>
      </c>
      <c r="J114" s="40">
        <f>апр.25!G112</f>
        <v>0</v>
      </c>
      <c r="K114" s="40">
        <f>май.25!G112</f>
        <v>0</v>
      </c>
      <c r="L114" s="40">
        <f>июн.25!G112</f>
        <v>0</v>
      </c>
      <c r="M114" s="40">
        <f>июл.25!G112</f>
        <v>0</v>
      </c>
      <c r="N114" s="40">
        <f>авг.25!G112</f>
        <v>0</v>
      </c>
      <c r="O114" s="40">
        <f>сен.25!G112</f>
        <v>0</v>
      </c>
      <c r="P114" s="40">
        <f>окт.25!G112</f>
        <v>0</v>
      </c>
      <c r="Q114" s="40">
        <f>ноя.25!G112</f>
        <v>0</v>
      </c>
      <c r="R114" s="40">
        <f>дек.25!G112</f>
        <v>0</v>
      </c>
    </row>
    <row r="115" spans="1:18" x14ac:dyDescent="0.25">
      <c r="A115" s="114"/>
      <c r="B115" s="76"/>
      <c r="C115" s="109">
        <v>108</v>
      </c>
      <c r="D115" s="72">
        <v>0</v>
      </c>
      <c r="E115" s="73">
        <f t="shared" si="2"/>
        <v>0</v>
      </c>
      <c r="F115" s="39">
        <f>янв.25!H113+фев.25!H113+мар.25!H113+апр.25!H113+май.25!H113+июн.25!H113+июл.25!H113+авг.25!H113+сен.25!H113+окт.25!H113+ноя.25!H113+дек.25!H113</f>
        <v>0</v>
      </c>
      <c r="G115" s="40">
        <f>янв.25!G113</f>
        <v>0</v>
      </c>
      <c r="H115" s="40">
        <f>фев.25!G113</f>
        <v>0</v>
      </c>
      <c r="I115" s="40">
        <f>мар.25!G113</f>
        <v>0</v>
      </c>
      <c r="J115" s="40">
        <f>апр.25!G113</f>
        <v>0</v>
      </c>
      <c r="K115" s="40">
        <f>май.25!G113</f>
        <v>0</v>
      </c>
      <c r="L115" s="40">
        <f>июн.25!G113</f>
        <v>0</v>
      </c>
      <c r="M115" s="40">
        <f>июл.25!G113</f>
        <v>0</v>
      </c>
      <c r="N115" s="40">
        <f>авг.25!G113</f>
        <v>0</v>
      </c>
      <c r="O115" s="40">
        <f>сен.25!G113</f>
        <v>0</v>
      </c>
      <c r="P115" s="40">
        <f>окт.25!G113</f>
        <v>0</v>
      </c>
      <c r="Q115" s="40">
        <f>ноя.25!G113</f>
        <v>0</v>
      </c>
      <c r="R115" s="40">
        <f>дек.25!G113</f>
        <v>0</v>
      </c>
    </row>
    <row r="116" spans="1:18" x14ac:dyDescent="0.25">
      <c r="A116" s="114"/>
      <c r="B116" s="76"/>
      <c r="C116" s="109">
        <v>109</v>
      </c>
      <c r="D116" s="72">
        <v>0</v>
      </c>
      <c r="E116" s="73">
        <f t="shared" si="2"/>
        <v>0</v>
      </c>
      <c r="F116" s="39">
        <f>янв.25!H114+фев.25!H114+мар.25!H114+апр.25!H114+май.25!H114+июн.25!H114+июл.25!H114+авг.25!H114+сен.25!H114+окт.25!H114+ноя.25!H114+дек.25!H114</f>
        <v>0</v>
      </c>
      <c r="G116" s="40">
        <f>янв.25!G114</f>
        <v>0</v>
      </c>
      <c r="H116" s="40">
        <f>фев.25!G114</f>
        <v>0</v>
      </c>
      <c r="I116" s="40">
        <f>мар.25!G114</f>
        <v>0</v>
      </c>
      <c r="J116" s="40">
        <f>апр.25!G114</f>
        <v>0</v>
      </c>
      <c r="K116" s="40">
        <f>май.25!G114</f>
        <v>0</v>
      </c>
      <c r="L116" s="40">
        <f>июн.25!G114</f>
        <v>0</v>
      </c>
      <c r="M116" s="40">
        <f>июл.25!G114</f>
        <v>0</v>
      </c>
      <c r="N116" s="40">
        <f>авг.25!G114</f>
        <v>0</v>
      </c>
      <c r="O116" s="40">
        <f>сен.25!G114</f>
        <v>0</v>
      </c>
      <c r="P116" s="40">
        <f>окт.25!G114</f>
        <v>0</v>
      </c>
      <c r="Q116" s="40">
        <f>ноя.25!G114</f>
        <v>0</v>
      </c>
      <c r="R116" s="40">
        <f>дек.25!G114</f>
        <v>0</v>
      </c>
    </row>
    <row r="117" spans="1:18" x14ac:dyDescent="0.25">
      <c r="A117" s="22"/>
      <c r="B117" s="76"/>
      <c r="C117" s="109">
        <v>110</v>
      </c>
      <c r="D117" s="72">
        <v>-1442.7600000000002</v>
      </c>
      <c r="E117" s="73">
        <f t="shared" si="2"/>
        <v>673.00999999999976</v>
      </c>
      <c r="F117" s="39">
        <f>янв.25!H115+фев.25!H115+мар.25!H115+апр.25!H115+май.25!H115+июн.25!H115+июл.25!H115+авг.25!H115+сен.25!H115+окт.25!H115+ноя.25!H115+дек.25!H115</f>
        <v>5000</v>
      </c>
      <c r="G117" s="40">
        <f>янв.25!G115</f>
        <v>0</v>
      </c>
      <c r="H117" s="40">
        <f>фев.25!G115</f>
        <v>0</v>
      </c>
      <c r="I117" s="40">
        <f>мар.25!G115</f>
        <v>0</v>
      </c>
      <c r="J117" s="40">
        <f>апр.25!G115</f>
        <v>278.54000000000002</v>
      </c>
      <c r="K117" s="40">
        <f>май.25!G115</f>
        <v>0</v>
      </c>
      <c r="L117" s="40">
        <f>июн.25!G115</f>
        <v>864.94</v>
      </c>
      <c r="M117" s="40">
        <f>июл.25!G115</f>
        <v>602.25</v>
      </c>
      <c r="N117" s="40">
        <f>авг.25!G115</f>
        <v>503.25</v>
      </c>
      <c r="O117" s="40">
        <f>сен.25!G115</f>
        <v>404.25</v>
      </c>
      <c r="P117" s="40">
        <f>окт.25!G115</f>
        <v>181.5</v>
      </c>
      <c r="Q117" s="40">
        <f>ноя.25!G115</f>
        <v>41.25</v>
      </c>
      <c r="R117" s="40">
        <f>дек.25!G115</f>
        <v>8.25</v>
      </c>
    </row>
    <row r="118" spans="1:18" x14ac:dyDescent="0.25">
      <c r="A118" s="114"/>
      <c r="B118" s="76"/>
      <c r="C118" s="109">
        <v>111</v>
      </c>
      <c r="D118" s="72">
        <v>-5301.39</v>
      </c>
      <c r="E118" s="73">
        <f t="shared" si="2"/>
        <v>5666.3200000000061</v>
      </c>
      <c r="F118" s="39">
        <f>янв.25!H116+фев.25!H116+мар.25!H116+апр.25!H116+май.25!H116+июн.25!H116+июл.25!H116+авг.25!H116+сен.25!H116+окт.25!H116+ноя.25!H116+дек.25!H116</f>
        <v>34920.6</v>
      </c>
      <c r="G118" s="40">
        <f>янв.25!G116</f>
        <v>219.9</v>
      </c>
      <c r="H118" s="40">
        <f>фев.25!G116</f>
        <v>168.59</v>
      </c>
      <c r="I118" s="40">
        <f>мар.25!G116</f>
        <v>175.92000000000002</v>
      </c>
      <c r="J118" s="40">
        <f>апр.25!G116</f>
        <v>879.6</v>
      </c>
      <c r="K118" s="40">
        <f>май.25!G116</f>
        <v>3232.53</v>
      </c>
      <c r="L118" s="40">
        <f>июн.25!G116</f>
        <v>2528.85</v>
      </c>
      <c r="M118" s="40">
        <f>июл.25!G116</f>
        <v>2029.5</v>
      </c>
      <c r="N118" s="40">
        <f>авг.25!G116</f>
        <v>2706</v>
      </c>
      <c r="O118" s="40">
        <f>сен.25!G116</f>
        <v>1419</v>
      </c>
      <c r="P118" s="40">
        <f>окт.25!G116</f>
        <v>3498</v>
      </c>
      <c r="Q118" s="40">
        <f>ноя.25!G116</f>
        <v>5997.75</v>
      </c>
      <c r="R118" s="40">
        <f>дек.25!G116</f>
        <v>1097.25</v>
      </c>
    </row>
    <row r="119" spans="1:18" x14ac:dyDescent="0.25">
      <c r="A119" s="114"/>
      <c r="B119" s="76"/>
      <c r="C119" s="109">
        <v>112</v>
      </c>
      <c r="D119" s="72">
        <v>-3928.31</v>
      </c>
      <c r="E119" s="73">
        <f t="shared" si="2"/>
        <v>-3928.31</v>
      </c>
      <c r="F119" s="39">
        <f>янв.25!H117+фев.25!H117+мар.25!H117+апр.25!H117+май.25!H117+июн.25!H117+июл.25!H117+авг.25!H117+сен.25!H117+окт.25!H117+ноя.25!H117+дек.25!H117</f>
        <v>0</v>
      </c>
      <c r="G119" s="40">
        <f>янв.25!G117</f>
        <v>0</v>
      </c>
      <c r="H119" s="40">
        <f>фев.25!G117</f>
        <v>0</v>
      </c>
      <c r="I119" s="40">
        <f>мар.25!G117</f>
        <v>0</v>
      </c>
      <c r="J119" s="40">
        <f>апр.25!G117</f>
        <v>0</v>
      </c>
      <c r="K119" s="40">
        <f>май.25!G117</f>
        <v>0</v>
      </c>
      <c r="L119" s="40">
        <f>июн.25!G117</f>
        <v>0</v>
      </c>
      <c r="M119" s="40">
        <f>июл.25!G117</f>
        <v>0</v>
      </c>
      <c r="N119" s="40">
        <f>авг.25!G117</f>
        <v>0</v>
      </c>
      <c r="O119" s="40">
        <f>сен.25!G117</f>
        <v>0</v>
      </c>
      <c r="P119" s="40">
        <f>окт.25!G117</f>
        <v>0</v>
      </c>
      <c r="Q119" s="40">
        <f>ноя.25!G117</f>
        <v>0</v>
      </c>
      <c r="R119" s="40">
        <f>дек.25!G117</f>
        <v>0</v>
      </c>
    </row>
    <row r="120" spans="1:18" x14ac:dyDescent="0.25">
      <c r="A120" s="114"/>
      <c r="B120" s="76"/>
      <c r="C120" s="109">
        <v>113</v>
      </c>
      <c r="D120" s="72">
        <v>-5878.6599999999944</v>
      </c>
      <c r="E120" s="73">
        <f t="shared" si="2"/>
        <v>-3621.7499999999982</v>
      </c>
      <c r="F120" s="39">
        <f>янв.25!H118+фев.25!H118+мар.25!H118+апр.25!H118+май.25!H118+июн.25!H118+июл.25!H118+авг.25!H118+сен.25!H118+окт.25!H118+ноя.25!H118+дек.25!H118</f>
        <v>41088.089999999997</v>
      </c>
      <c r="G120" s="40">
        <f>янв.25!G118</f>
        <v>5695.41</v>
      </c>
      <c r="H120" s="40">
        <f>фев.25!G118</f>
        <v>4471.3</v>
      </c>
      <c r="I120" s="40">
        <f>мар.25!G118</f>
        <v>3445.1</v>
      </c>
      <c r="J120" s="40">
        <f>апр.25!G118</f>
        <v>4867.12</v>
      </c>
      <c r="K120" s="40">
        <f>май.25!G118</f>
        <v>3467.09</v>
      </c>
      <c r="L120" s="40">
        <f>июн.25!G118</f>
        <v>1663.91</v>
      </c>
      <c r="M120" s="40">
        <f>июл.25!G118</f>
        <v>1014.75</v>
      </c>
      <c r="N120" s="40">
        <f>авг.25!G118</f>
        <v>1262.25</v>
      </c>
      <c r="O120" s="40">
        <f>сен.25!G118</f>
        <v>932.25</v>
      </c>
      <c r="P120" s="40">
        <f>окт.25!G118</f>
        <v>3638.25</v>
      </c>
      <c r="Q120" s="40">
        <f>ноя.25!G118</f>
        <v>4752</v>
      </c>
      <c r="R120" s="40">
        <f>дек.25!G118</f>
        <v>3621.75</v>
      </c>
    </row>
    <row r="121" spans="1:18" x14ac:dyDescent="0.25">
      <c r="A121" s="114"/>
      <c r="B121" s="76"/>
      <c r="C121" s="109">
        <v>114</v>
      </c>
      <c r="D121" s="72">
        <v>1.84</v>
      </c>
      <c r="E121" s="73">
        <f t="shared" si="2"/>
        <v>1.84</v>
      </c>
      <c r="F121" s="39">
        <f>янв.25!H119+фев.25!H119+мар.25!H119+апр.25!H119+май.25!H119+июн.25!H119+июл.25!H119+авг.25!H119+сен.25!H119+окт.25!H119+ноя.25!H119+дек.25!H119</f>
        <v>0</v>
      </c>
      <c r="G121" s="40">
        <f>янв.25!G119</f>
        <v>0</v>
      </c>
      <c r="H121" s="40">
        <f>фев.25!G119</f>
        <v>0</v>
      </c>
      <c r="I121" s="40">
        <f>мар.25!G119</f>
        <v>0</v>
      </c>
      <c r="J121" s="40">
        <f>апр.25!G119</f>
        <v>0</v>
      </c>
      <c r="K121" s="40">
        <f>май.25!G119</f>
        <v>0</v>
      </c>
      <c r="L121" s="40">
        <f>июн.25!G119</f>
        <v>0</v>
      </c>
      <c r="M121" s="40">
        <f>июл.25!G119</f>
        <v>0</v>
      </c>
      <c r="N121" s="40">
        <f>авг.25!G119</f>
        <v>0</v>
      </c>
      <c r="O121" s="40">
        <f>сен.25!G119</f>
        <v>0</v>
      </c>
      <c r="P121" s="40">
        <f>окт.25!G119</f>
        <v>0</v>
      </c>
      <c r="Q121" s="40">
        <f>ноя.25!G119</f>
        <v>0</v>
      </c>
      <c r="R121" s="40">
        <f>дек.25!G119</f>
        <v>0</v>
      </c>
    </row>
    <row r="122" spans="1:18" x14ac:dyDescent="0.25">
      <c r="A122" s="43"/>
      <c r="B122" s="76"/>
      <c r="C122" s="109">
        <v>116</v>
      </c>
      <c r="D122" s="72">
        <v>-3730.1999999999994</v>
      </c>
      <c r="E122" s="73">
        <f t="shared" si="2"/>
        <v>-5089.1000000000004</v>
      </c>
      <c r="F122" s="39">
        <f>янв.25!H120+фев.25!H120+мар.25!H120+апр.25!H120+май.25!H120+июн.25!H120+июл.25!H120+авг.25!H120+сен.25!H120+окт.25!H120+ноя.25!H120+дек.25!H120</f>
        <v>45000</v>
      </c>
      <c r="G122" s="40">
        <f>янв.25!G120</f>
        <v>8213.1299999999992</v>
      </c>
      <c r="H122" s="40">
        <f>фев.25!G120</f>
        <v>7577.01</v>
      </c>
      <c r="I122" s="40">
        <f>мар.25!G120</f>
        <v>4719.5999999999995</v>
      </c>
      <c r="J122" s="40">
        <f>апр.25!G120</f>
        <v>2980.5299999999997</v>
      </c>
      <c r="K122" s="40">
        <f>май.25!G120</f>
        <v>1303.02</v>
      </c>
      <c r="L122" s="40">
        <f>июн.25!G120</f>
        <v>810.54</v>
      </c>
      <c r="M122" s="40">
        <f>июл.25!G120</f>
        <v>718.04000000000008</v>
      </c>
      <c r="N122" s="40">
        <f>авг.25!G120</f>
        <v>1157.53</v>
      </c>
      <c r="O122" s="40">
        <f>сен.25!G120</f>
        <v>1077.0600000000002</v>
      </c>
      <c r="P122" s="40">
        <f>окт.25!G120</f>
        <v>4518.7000000000007</v>
      </c>
      <c r="Q122" s="40">
        <f>ноя.25!G120</f>
        <v>5682.42</v>
      </c>
      <c r="R122" s="40">
        <f>дек.25!G120</f>
        <v>7601.3200000000006</v>
      </c>
    </row>
    <row r="123" spans="1:18" x14ac:dyDescent="0.25">
      <c r="A123" s="114"/>
      <c r="B123" s="76"/>
      <c r="C123" s="109">
        <v>117</v>
      </c>
      <c r="D123" s="72">
        <v>-23228.44000000001</v>
      </c>
      <c r="E123" s="73">
        <f t="shared" si="2"/>
        <v>-14451.78000000001</v>
      </c>
      <c r="F123" s="39">
        <f>янв.25!H121+фев.25!H121+мар.25!H121+апр.25!H121+май.25!H121+июн.25!H121+июл.25!H121+авг.25!H121+сен.25!H121+окт.25!H121+ноя.25!H121+дек.25!H121</f>
        <v>55300</v>
      </c>
      <c r="G123" s="40">
        <f>янв.25!G121</f>
        <v>8436.83</v>
      </c>
      <c r="H123" s="40">
        <f>фев.25!G121</f>
        <v>7659.85</v>
      </c>
      <c r="I123" s="40">
        <f>мар.25!G121</f>
        <v>5043.04</v>
      </c>
      <c r="J123" s="40">
        <f>апр.25!G121</f>
        <v>2390.58</v>
      </c>
      <c r="K123" s="40">
        <f>май.25!G121</f>
        <v>2488.0499999999997</v>
      </c>
      <c r="L123" s="40">
        <f>июн.25!G121</f>
        <v>1569.78</v>
      </c>
      <c r="M123" s="40">
        <f>июл.25!G121</f>
        <v>2265.54</v>
      </c>
      <c r="N123" s="40">
        <f>авг.25!G121</f>
        <v>2222.21</v>
      </c>
      <c r="O123" s="40">
        <f>сен.25!G121</f>
        <v>3633.53</v>
      </c>
      <c r="P123" s="40">
        <f>окт.25!G121</f>
        <v>2971.2000000000003</v>
      </c>
      <c r="Q123" s="40">
        <f>ноя.25!G121</f>
        <v>3961.6000000000004</v>
      </c>
      <c r="R123" s="40">
        <f>дек.25!G121</f>
        <v>3881.13</v>
      </c>
    </row>
    <row r="124" spans="1:18" x14ac:dyDescent="0.25">
      <c r="A124" s="114"/>
      <c r="B124" s="76"/>
      <c r="C124" s="109">
        <v>118</v>
      </c>
      <c r="D124" s="72">
        <v>-27247.260000000002</v>
      </c>
      <c r="E124" s="73">
        <f t="shared" si="2"/>
        <v>-38715.33</v>
      </c>
      <c r="F124" s="39">
        <f>янв.25!H122+фев.25!H122+мар.25!H122+апр.25!H122+май.25!H122+июн.25!H122+июл.25!H122+авг.25!H122+сен.25!H122+окт.25!H122+ноя.25!H122+дек.25!H122</f>
        <v>35000</v>
      </c>
      <c r="G124" s="40">
        <f>янв.25!G122</f>
        <v>7479.54</v>
      </c>
      <c r="H124" s="40">
        <f>фев.25!G122</f>
        <v>4981.2299999999996</v>
      </c>
      <c r="I124" s="40">
        <f>мар.25!G122</f>
        <v>2211.0299999999997</v>
      </c>
      <c r="J124" s="40">
        <f>апр.25!G122</f>
        <v>2647.08</v>
      </c>
      <c r="K124" s="40">
        <f>май.25!G122</f>
        <v>2600.91</v>
      </c>
      <c r="L124" s="40">
        <f>июн.25!G122</f>
        <v>2729.16</v>
      </c>
      <c r="M124" s="40">
        <f>июл.25!G122</f>
        <v>3435.4500000000003</v>
      </c>
      <c r="N124" s="40">
        <f>авг.25!G122</f>
        <v>3918.2700000000004</v>
      </c>
      <c r="O124" s="40">
        <f>сен.25!G122</f>
        <v>2754.55</v>
      </c>
      <c r="P124" s="40">
        <f>окт.25!G122</f>
        <v>3967.7900000000004</v>
      </c>
      <c r="Q124" s="40">
        <f>ноя.25!G122</f>
        <v>4562.0300000000007</v>
      </c>
      <c r="R124" s="40">
        <f>дек.25!G122</f>
        <v>5181.0300000000007</v>
      </c>
    </row>
    <row r="125" spans="1:18" x14ac:dyDescent="0.25">
      <c r="A125" s="114"/>
      <c r="B125" s="76"/>
      <c r="C125" s="109">
        <v>120</v>
      </c>
      <c r="D125" s="72">
        <v>-2771.51</v>
      </c>
      <c r="E125" s="73">
        <f t="shared" si="2"/>
        <v>-3630.9500000000007</v>
      </c>
      <c r="F125" s="39">
        <f>янв.25!H123+фев.25!H123+мар.25!H123+апр.25!H123+май.25!H123+июн.25!H123+июл.25!H123+авг.25!H123+сен.25!H123+окт.25!H123+ноя.25!H123+дек.25!H123</f>
        <v>9000</v>
      </c>
      <c r="G125" s="40">
        <f>янв.25!G123</f>
        <v>0</v>
      </c>
      <c r="H125" s="40">
        <f>фев.25!G123</f>
        <v>0</v>
      </c>
      <c r="I125" s="40">
        <f>мар.25!G123</f>
        <v>0</v>
      </c>
      <c r="J125" s="40">
        <f>апр.25!G123</f>
        <v>161.26</v>
      </c>
      <c r="K125" s="40">
        <f>май.25!G123</f>
        <v>2763.41</v>
      </c>
      <c r="L125" s="40">
        <f>июн.25!G123</f>
        <v>1605.27</v>
      </c>
      <c r="M125" s="40">
        <f>июл.25!G123</f>
        <v>792</v>
      </c>
      <c r="N125" s="40">
        <f>авг.25!G123</f>
        <v>2648.25</v>
      </c>
      <c r="O125" s="40">
        <f>сен.25!G123</f>
        <v>1410.75</v>
      </c>
      <c r="P125" s="40">
        <f>окт.25!G123</f>
        <v>478.5</v>
      </c>
      <c r="Q125" s="40">
        <f>ноя.25!G123</f>
        <v>0</v>
      </c>
      <c r="R125" s="40">
        <f>дек.25!G123</f>
        <v>0</v>
      </c>
    </row>
    <row r="126" spans="1:18" x14ac:dyDescent="0.25">
      <c r="A126" s="114"/>
      <c r="B126" s="76"/>
      <c r="C126" s="109">
        <v>121</v>
      </c>
      <c r="D126" s="72">
        <v>0</v>
      </c>
      <c r="E126" s="73">
        <f t="shared" si="2"/>
        <v>0</v>
      </c>
      <c r="F126" s="39">
        <f>янв.25!H124+фев.25!H124+мар.25!H124+апр.25!H124+май.25!H124+июн.25!H124+июл.25!H124+авг.25!H124+сен.25!H124+окт.25!H124+ноя.25!H124+дек.25!H124</f>
        <v>0</v>
      </c>
      <c r="G126" s="40">
        <f>янв.25!G124</f>
        <v>0</v>
      </c>
      <c r="H126" s="40">
        <f>фев.25!G124</f>
        <v>0</v>
      </c>
      <c r="I126" s="40">
        <f>мар.25!G124</f>
        <v>0</v>
      </c>
      <c r="J126" s="40">
        <f>апр.25!G124</f>
        <v>0</v>
      </c>
      <c r="K126" s="40">
        <f>май.25!G124</f>
        <v>0</v>
      </c>
      <c r="L126" s="40">
        <f>июн.25!G124</f>
        <v>0</v>
      </c>
      <c r="M126" s="40">
        <f>июл.25!G124</f>
        <v>0</v>
      </c>
      <c r="N126" s="40">
        <f>авг.25!G124</f>
        <v>0</v>
      </c>
      <c r="O126" s="40">
        <f>сен.25!G124</f>
        <v>0</v>
      </c>
      <c r="P126" s="40">
        <f>окт.25!G124</f>
        <v>0</v>
      </c>
      <c r="Q126" s="40">
        <f>ноя.25!G124</f>
        <v>0</v>
      </c>
      <c r="R126" s="40">
        <f>дек.25!G124</f>
        <v>0</v>
      </c>
    </row>
    <row r="127" spans="1:18" x14ac:dyDescent="0.25">
      <c r="A127" s="114"/>
      <c r="B127" s="76"/>
      <c r="C127" s="109">
        <v>122</v>
      </c>
      <c r="D127" s="72">
        <v>-10142.57</v>
      </c>
      <c r="E127" s="73">
        <f t="shared" si="2"/>
        <v>-17558.129999999997</v>
      </c>
      <c r="F127" s="39">
        <f>янв.25!H125+фев.25!H125+мар.25!H125+апр.25!H125+май.25!H125+июн.25!H125+июл.25!H125+авг.25!H125+сен.25!H125+окт.25!H125+ноя.25!H125+дек.25!H125</f>
        <v>70000</v>
      </c>
      <c r="G127" s="40">
        <f>янв.25!G125</f>
        <v>12035.86</v>
      </c>
      <c r="H127" s="40">
        <f>фев.25!G125</f>
        <v>11581.4</v>
      </c>
      <c r="I127" s="40">
        <f>мар.25!G125</f>
        <v>8788.67</v>
      </c>
      <c r="J127" s="40">
        <f>апр.25!G125</f>
        <v>6838.89</v>
      </c>
      <c r="K127" s="40">
        <f>май.25!G125</f>
        <v>5006.3900000000003</v>
      </c>
      <c r="L127" s="40">
        <f>июн.25!G125</f>
        <v>5460.85</v>
      </c>
      <c r="M127" s="40">
        <f>июл.25!G125</f>
        <v>4999.5</v>
      </c>
      <c r="N127" s="40">
        <f>авг.25!G125</f>
        <v>8811</v>
      </c>
      <c r="O127" s="40">
        <f>сен.25!G125</f>
        <v>1105.5</v>
      </c>
      <c r="P127" s="40">
        <f>окт.25!G125</f>
        <v>1823.25</v>
      </c>
      <c r="Q127" s="40">
        <f>ноя.25!G125</f>
        <v>4620</v>
      </c>
      <c r="R127" s="40">
        <f>дек.25!G125</f>
        <v>6344.25</v>
      </c>
    </row>
    <row r="128" spans="1:18" x14ac:dyDescent="0.25">
      <c r="A128" s="114"/>
      <c r="B128" s="76"/>
      <c r="C128" s="109">
        <v>123</v>
      </c>
      <c r="D128" s="72">
        <v>0</v>
      </c>
      <c r="E128" s="73">
        <f t="shared" si="2"/>
        <v>0</v>
      </c>
      <c r="F128" s="39">
        <f>янв.25!H126+фев.25!H126+мар.25!H126+апр.25!H126+май.25!H126+июн.25!H126+июл.25!H126+авг.25!H126+сен.25!H126+окт.25!H126+ноя.25!H126+дек.25!H126</f>
        <v>0</v>
      </c>
      <c r="G128" s="40">
        <f>янв.25!G126</f>
        <v>0</v>
      </c>
      <c r="H128" s="40">
        <f>фев.25!G126</f>
        <v>0</v>
      </c>
      <c r="I128" s="40">
        <f>мар.25!G126</f>
        <v>0</v>
      </c>
      <c r="J128" s="40">
        <f>апр.25!G126</f>
        <v>0</v>
      </c>
      <c r="K128" s="40">
        <f>май.25!G126</f>
        <v>0</v>
      </c>
      <c r="L128" s="40">
        <f>июн.25!G126</f>
        <v>0</v>
      </c>
      <c r="M128" s="40">
        <f>июл.25!G126</f>
        <v>0</v>
      </c>
      <c r="N128" s="40">
        <f>авг.25!G126</f>
        <v>0</v>
      </c>
      <c r="O128" s="40">
        <f>сен.25!G126</f>
        <v>0</v>
      </c>
      <c r="P128" s="40">
        <f>окт.25!G126</f>
        <v>0</v>
      </c>
      <c r="Q128" s="40">
        <f>ноя.25!G126</f>
        <v>0</v>
      </c>
      <c r="R128" s="40">
        <f>дек.25!G126</f>
        <v>0</v>
      </c>
    </row>
    <row r="129" spans="1:18" x14ac:dyDescent="0.25">
      <c r="A129" s="114"/>
      <c r="B129" s="76"/>
      <c r="C129" s="109">
        <v>124</v>
      </c>
      <c r="D129" s="72">
        <v>-7827.0800000000017</v>
      </c>
      <c r="E129" s="73">
        <f t="shared" si="2"/>
        <v>-10970.33</v>
      </c>
      <c r="F129" s="39">
        <f>янв.25!H127+фев.25!H127+мар.25!H127+апр.25!H127+май.25!H127+июн.25!H127+июл.25!H127+авг.25!H127+сен.25!H127+окт.25!H127+ноя.25!H127+дек.25!H127</f>
        <v>24745.710000000003</v>
      </c>
      <c r="G129" s="40">
        <f>янв.25!G127</f>
        <v>6361.2</v>
      </c>
      <c r="H129" s="40">
        <f>фев.25!G127</f>
        <v>3744.9</v>
      </c>
      <c r="I129" s="40">
        <f>мар.25!G127</f>
        <v>3483.27</v>
      </c>
      <c r="J129" s="40">
        <f>апр.25!G127</f>
        <v>1503.09</v>
      </c>
      <c r="K129" s="40">
        <f>май.25!G127</f>
        <v>2303.37</v>
      </c>
      <c r="L129" s="40">
        <f>июн.25!G127</f>
        <v>774.63</v>
      </c>
      <c r="M129" s="40">
        <f>июл.25!G127</f>
        <v>1072.5</v>
      </c>
      <c r="N129" s="40">
        <f>авг.25!G127</f>
        <v>610.5</v>
      </c>
      <c r="O129" s="40">
        <f>сен.25!G127</f>
        <v>841.5</v>
      </c>
      <c r="P129" s="40">
        <f>окт.25!G127</f>
        <v>742.5</v>
      </c>
      <c r="Q129" s="40">
        <f>ноя.25!G127</f>
        <v>2417.25</v>
      </c>
      <c r="R129" s="40">
        <f>дек.25!G127</f>
        <v>4034.25</v>
      </c>
    </row>
    <row r="130" spans="1:18" x14ac:dyDescent="0.25">
      <c r="A130" s="114"/>
      <c r="B130" s="76"/>
      <c r="C130" s="109">
        <v>125</v>
      </c>
      <c r="D130" s="72">
        <v>-51.070000000000221</v>
      </c>
      <c r="E130" s="73">
        <f t="shared" si="2"/>
        <v>10647.830000000002</v>
      </c>
      <c r="F130" s="39">
        <f>янв.25!H128+фев.25!H128+мар.25!H128+апр.25!H128+май.25!H128+июн.25!H128+июл.25!H128+авг.25!H128+сен.25!H128+окт.25!H128+ноя.25!H128+дек.25!H128</f>
        <v>11894.11</v>
      </c>
      <c r="G130" s="40">
        <f>янв.25!G128</f>
        <v>0</v>
      </c>
      <c r="H130" s="40">
        <f>фев.25!G128</f>
        <v>0</v>
      </c>
      <c r="I130" s="40">
        <f>мар.25!G128</f>
        <v>0</v>
      </c>
      <c r="J130" s="40">
        <f>апр.25!G128</f>
        <v>0</v>
      </c>
      <c r="K130" s="40">
        <f>май.25!G128</f>
        <v>0</v>
      </c>
      <c r="L130" s="40">
        <f>июн.25!G128</f>
        <v>271.20999999999998</v>
      </c>
      <c r="M130" s="40">
        <f>июл.25!G128</f>
        <v>165</v>
      </c>
      <c r="N130" s="40">
        <f>авг.25!G128</f>
        <v>247.5</v>
      </c>
      <c r="O130" s="40">
        <f>сен.25!G128</f>
        <v>379.5</v>
      </c>
      <c r="P130" s="40">
        <f>окт.25!G128</f>
        <v>132</v>
      </c>
      <c r="Q130" s="40">
        <f>ноя.25!G128</f>
        <v>0</v>
      </c>
      <c r="R130" s="40">
        <f>дек.25!G128</f>
        <v>0</v>
      </c>
    </row>
    <row r="131" spans="1:18" x14ac:dyDescent="0.25">
      <c r="A131" s="114"/>
      <c r="B131" s="76"/>
      <c r="C131" s="109">
        <v>126</v>
      </c>
      <c r="D131" s="72">
        <v>0</v>
      </c>
      <c r="E131" s="73">
        <f t="shared" si="2"/>
        <v>0</v>
      </c>
      <c r="F131" s="39">
        <f>янв.25!H129+фев.25!H129+мар.25!H129+апр.25!H129+май.25!H129+июн.25!H129+июл.25!H129+авг.25!H129+сен.25!H129+окт.25!H129+ноя.25!H129+дек.25!H129</f>
        <v>0</v>
      </c>
      <c r="G131" s="40">
        <f>янв.25!G129</f>
        <v>0</v>
      </c>
      <c r="H131" s="40">
        <f>фев.25!G129</f>
        <v>0</v>
      </c>
      <c r="I131" s="40">
        <f>мар.25!G129</f>
        <v>0</v>
      </c>
      <c r="J131" s="40">
        <f>апр.25!G129</f>
        <v>0</v>
      </c>
      <c r="K131" s="40">
        <f>май.25!G129</f>
        <v>0</v>
      </c>
      <c r="L131" s="40">
        <f>июн.25!G129</f>
        <v>0</v>
      </c>
      <c r="M131" s="40">
        <f>июл.25!G129</f>
        <v>0</v>
      </c>
      <c r="N131" s="40">
        <f>авг.25!G129</f>
        <v>0</v>
      </c>
      <c r="O131" s="40">
        <f>сен.25!G129</f>
        <v>0</v>
      </c>
      <c r="P131" s="40">
        <f>окт.25!G129</f>
        <v>0</v>
      </c>
      <c r="Q131" s="40">
        <f>ноя.25!G129</f>
        <v>0</v>
      </c>
      <c r="R131" s="40">
        <f>дек.25!G129</f>
        <v>0</v>
      </c>
    </row>
    <row r="132" spans="1:18" x14ac:dyDescent="0.25">
      <c r="A132" s="114"/>
      <c r="B132" s="76"/>
      <c r="C132" s="109" t="s">
        <v>18</v>
      </c>
      <c r="D132" s="72">
        <v>15697.439999999991</v>
      </c>
      <c r="E132" s="73">
        <f t="shared" si="2"/>
        <v>11.889999999988504</v>
      </c>
      <c r="F132" s="39">
        <f>янв.25!H130+фев.25!H130+мар.25!H130+апр.25!H130+май.25!H130+июн.25!H130+июл.25!H130+авг.25!H130+сен.25!H130+окт.25!H130+ноя.25!H130+дек.25!H130</f>
        <v>20404</v>
      </c>
      <c r="G132" s="40">
        <f>янв.25!G130</f>
        <v>5991.84</v>
      </c>
      <c r="H132" s="40">
        <f>фев.25!G130</f>
        <v>4970.97</v>
      </c>
      <c r="I132" s="40">
        <f>мар.25!G130</f>
        <v>3319.11</v>
      </c>
      <c r="J132" s="40">
        <f>апр.25!G130</f>
        <v>2688.12</v>
      </c>
      <c r="K132" s="40">
        <f>май.25!G130</f>
        <v>1780.11</v>
      </c>
      <c r="L132" s="40">
        <f>июн.25!G130</f>
        <v>1462.05</v>
      </c>
      <c r="M132" s="40">
        <f>июл.25!G130</f>
        <v>1516.5500000000002</v>
      </c>
      <c r="N132" s="40">
        <f>авг.25!G130</f>
        <v>1411.3200000000002</v>
      </c>
      <c r="O132" s="40">
        <f>сен.25!G130</f>
        <v>1615.5900000000001</v>
      </c>
      <c r="P132" s="40">
        <f>окт.25!G130</f>
        <v>2178.88</v>
      </c>
      <c r="Q132" s="40">
        <f>ноя.25!G130</f>
        <v>5057.2300000000005</v>
      </c>
      <c r="R132" s="40">
        <f>дек.25!G130</f>
        <v>4097.7800000000007</v>
      </c>
    </row>
    <row r="133" spans="1:18" x14ac:dyDescent="0.25">
      <c r="A133" s="114"/>
      <c r="B133" s="76"/>
      <c r="C133" s="109" t="s">
        <v>19</v>
      </c>
      <c r="D133" s="72">
        <v>2635.3900000000026</v>
      </c>
      <c r="E133" s="73">
        <f t="shared" si="2"/>
        <v>6982.0800000000036</v>
      </c>
      <c r="F133" s="39">
        <f>янв.25!H131+фев.25!H131+мар.25!H131+апр.25!H131+май.25!H131+июн.25!H131+июл.25!H131+авг.25!H131+сен.25!H131+окт.25!H131+ноя.25!H131+дек.25!H131</f>
        <v>12000</v>
      </c>
      <c r="G133" s="40">
        <f>янв.25!G131</f>
        <v>0</v>
      </c>
      <c r="H133" s="40">
        <f>фев.25!G131</f>
        <v>0</v>
      </c>
      <c r="I133" s="40">
        <f>мар.25!G131</f>
        <v>0</v>
      </c>
      <c r="J133" s="40">
        <f>апр.25!G131</f>
        <v>0</v>
      </c>
      <c r="K133" s="40">
        <f>май.25!G131</f>
        <v>1508.22</v>
      </c>
      <c r="L133" s="40">
        <f>июн.25!G131</f>
        <v>846.44999999999993</v>
      </c>
      <c r="M133" s="40">
        <f>июл.25!G131</f>
        <v>786.13</v>
      </c>
      <c r="N133" s="40">
        <f>авг.25!G131</f>
        <v>897.55000000000007</v>
      </c>
      <c r="O133" s="40">
        <f>сен.25!G131</f>
        <v>1436.0800000000002</v>
      </c>
      <c r="P133" s="40">
        <f>окт.25!G131</f>
        <v>1906.5200000000002</v>
      </c>
      <c r="Q133" s="40">
        <f>ноя.25!G131</f>
        <v>266.17</v>
      </c>
      <c r="R133" s="40">
        <f>дек.25!G131</f>
        <v>6.19</v>
      </c>
    </row>
    <row r="134" spans="1:18" x14ac:dyDescent="0.25">
      <c r="A134" s="114"/>
      <c r="B134" s="76"/>
      <c r="C134" s="109">
        <v>129</v>
      </c>
      <c r="D134" s="72">
        <v>-5219.5599999999995</v>
      </c>
      <c r="E134" s="73">
        <f t="shared" si="2"/>
        <v>-1319.0599999999995</v>
      </c>
      <c r="F134" s="39">
        <f>янв.25!H132+фев.25!H132+мар.25!H132+апр.25!H132+май.25!H132+июн.25!H132+июл.25!H132+авг.25!H132+сен.25!H132+окт.25!H132+ноя.25!H132+дек.25!H132</f>
        <v>5300</v>
      </c>
      <c r="G134" s="40">
        <f>янв.25!G132</f>
        <v>0</v>
      </c>
      <c r="H134" s="40">
        <f>фев.25!G132</f>
        <v>36.65</v>
      </c>
      <c r="I134" s="40">
        <f>мар.25!G132</f>
        <v>0</v>
      </c>
      <c r="J134" s="40">
        <f>апр.25!G132</f>
        <v>7.33</v>
      </c>
      <c r="K134" s="40">
        <f>май.25!G132</f>
        <v>153.93</v>
      </c>
      <c r="L134" s="40">
        <f>июн.25!G132</f>
        <v>351.84000000000003</v>
      </c>
      <c r="M134" s="40">
        <f>июл.25!G132</f>
        <v>610.5</v>
      </c>
      <c r="N134" s="40">
        <f>авг.25!G132</f>
        <v>0</v>
      </c>
      <c r="O134" s="40">
        <f>сен.25!G132</f>
        <v>222.75</v>
      </c>
      <c r="P134" s="40">
        <f>окт.25!G132</f>
        <v>16.5</v>
      </c>
      <c r="Q134" s="40">
        <f>ноя.25!G132</f>
        <v>0</v>
      </c>
      <c r="R134" s="40">
        <f>дек.25!G132</f>
        <v>0</v>
      </c>
    </row>
    <row r="135" spans="1:18" x14ac:dyDescent="0.25">
      <c r="A135" s="114"/>
      <c r="B135" s="76"/>
      <c r="C135" s="109">
        <v>130</v>
      </c>
      <c r="D135" s="72">
        <v>-26.92</v>
      </c>
      <c r="E135" s="73">
        <f t="shared" si="2"/>
        <v>-7123.06</v>
      </c>
      <c r="F135" s="39">
        <f>янв.25!H133+фев.25!H133+мар.25!H133+апр.25!H133+май.25!H133+июн.25!H133+июл.25!H133+авг.25!H133+сен.25!H133+окт.25!H133+ноя.25!H133+дек.25!H133</f>
        <v>4500</v>
      </c>
      <c r="G135" s="40">
        <f>янв.25!G133</f>
        <v>0</v>
      </c>
      <c r="H135" s="40">
        <f>фев.25!G133</f>
        <v>0</v>
      </c>
      <c r="I135" s="40">
        <f>мар.25!G133</f>
        <v>0</v>
      </c>
      <c r="J135" s="40">
        <f>апр.25!G133</f>
        <v>0</v>
      </c>
      <c r="K135" s="40">
        <f>май.25!G133</f>
        <v>0</v>
      </c>
      <c r="L135" s="40">
        <f>июн.25!G133</f>
        <v>1341.39</v>
      </c>
      <c r="M135" s="40">
        <f>июл.25!G133</f>
        <v>998.25</v>
      </c>
      <c r="N135" s="40">
        <f>авг.25!G133</f>
        <v>396</v>
      </c>
      <c r="O135" s="40">
        <f>сен.25!G133</f>
        <v>1064.25</v>
      </c>
      <c r="P135" s="40">
        <f>окт.25!G133</f>
        <v>33</v>
      </c>
      <c r="Q135" s="40">
        <f>ноя.25!G133</f>
        <v>0</v>
      </c>
      <c r="R135" s="40">
        <f>дек.25!G133</f>
        <v>7763.25</v>
      </c>
    </row>
    <row r="136" spans="1:18" x14ac:dyDescent="0.25">
      <c r="A136" s="114"/>
      <c r="B136" s="76"/>
      <c r="C136" s="109">
        <v>131</v>
      </c>
      <c r="D136" s="72">
        <v>0</v>
      </c>
      <c r="E136" s="73">
        <f t="shared" si="2"/>
        <v>0</v>
      </c>
      <c r="F136" s="39">
        <f>янв.25!H134+фев.25!H134+мар.25!H134+апр.25!H134+май.25!H134+июн.25!H134+июл.25!H134+авг.25!H134+сен.25!H134+окт.25!H134+ноя.25!H134+дек.25!H134</f>
        <v>0</v>
      </c>
      <c r="G136" s="40">
        <f>янв.25!G134</f>
        <v>0</v>
      </c>
      <c r="H136" s="40">
        <f>фев.25!G134</f>
        <v>0</v>
      </c>
      <c r="I136" s="40">
        <f>мар.25!G134</f>
        <v>0</v>
      </c>
      <c r="J136" s="40">
        <f>апр.25!G134</f>
        <v>0</v>
      </c>
      <c r="K136" s="40">
        <f>май.25!G134</f>
        <v>0</v>
      </c>
      <c r="L136" s="40">
        <f>июн.25!G134</f>
        <v>0</v>
      </c>
      <c r="M136" s="40">
        <f>июл.25!G134</f>
        <v>0</v>
      </c>
      <c r="N136" s="40">
        <f>авг.25!G134</f>
        <v>0</v>
      </c>
      <c r="O136" s="40">
        <f>сен.25!G134</f>
        <v>0</v>
      </c>
      <c r="P136" s="40">
        <f>окт.25!G134</f>
        <v>0</v>
      </c>
      <c r="Q136" s="40">
        <f>ноя.25!G134</f>
        <v>0</v>
      </c>
      <c r="R136" s="40">
        <f>дек.25!G134</f>
        <v>0</v>
      </c>
    </row>
    <row r="137" spans="1:18" x14ac:dyDescent="0.25">
      <c r="A137" s="114"/>
      <c r="B137" s="76"/>
      <c r="C137" s="109">
        <v>132</v>
      </c>
      <c r="D137" s="72">
        <v>0</v>
      </c>
      <c r="E137" s="73">
        <f t="shared" si="2"/>
        <v>0</v>
      </c>
      <c r="F137" s="39">
        <f>янв.25!H135+фев.25!H135+мар.25!H135+апр.25!H135+май.25!H135+июн.25!H135+июл.25!H135+авг.25!H135+сен.25!H135+окт.25!H135+ноя.25!H135+дек.25!H135</f>
        <v>0</v>
      </c>
      <c r="G137" s="40">
        <f>янв.25!G135</f>
        <v>0</v>
      </c>
      <c r="H137" s="40">
        <f>фев.25!G135</f>
        <v>0</v>
      </c>
      <c r="I137" s="40">
        <f>мар.25!G135</f>
        <v>0</v>
      </c>
      <c r="J137" s="40">
        <f>апр.25!G135</f>
        <v>0</v>
      </c>
      <c r="K137" s="40">
        <f>май.25!G135</f>
        <v>0</v>
      </c>
      <c r="L137" s="40">
        <f>июн.25!G135</f>
        <v>0</v>
      </c>
      <c r="M137" s="40">
        <f>июл.25!G135</f>
        <v>0</v>
      </c>
      <c r="N137" s="40">
        <f>авг.25!G135</f>
        <v>0</v>
      </c>
      <c r="O137" s="40">
        <f>сен.25!G135</f>
        <v>0</v>
      </c>
      <c r="P137" s="40">
        <f>окт.25!G135</f>
        <v>0</v>
      </c>
      <c r="Q137" s="40">
        <f>ноя.25!G135</f>
        <v>0</v>
      </c>
      <c r="R137" s="40">
        <f>дек.25!G135</f>
        <v>0</v>
      </c>
    </row>
    <row r="138" spans="1:18" x14ac:dyDescent="0.25">
      <c r="A138" s="114"/>
      <c r="B138" s="76"/>
      <c r="C138" s="109">
        <v>133</v>
      </c>
      <c r="D138" s="72">
        <v>0</v>
      </c>
      <c r="E138" s="73">
        <f t="shared" si="2"/>
        <v>0</v>
      </c>
      <c r="F138" s="39">
        <f>янв.25!H136+фев.25!H136+мар.25!H136+апр.25!H136+май.25!H136+июн.25!H136+июл.25!H136+авг.25!H136+сен.25!H136+окт.25!H136+ноя.25!H136+дек.25!H136</f>
        <v>0</v>
      </c>
      <c r="G138" s="40">
        <f>янв.25!G136</f>
        <v>0</v>
      </c>
      <c r="H138" s="40">
        <f>фев.25!G136</f>
        <v>0</v>
      </c>
      <c r="I138" s="40">
        <f>мар.25!G136</f>
        <v>0</v>
      </c>
      <c r="J138" s="40">
        <f>апр.25!G136</f>
        <v>0</v>
      </c>
      <c r="K138" s="40">
        <f>май.25!G136</f>
        <v>0</v>
      </c>
      <c r="L138" s="40">
        <f>июн.25!G136</f>
        <v>0</v>
      </c>
      <c r="M138" s="40">
        <f>июл.25!G136</f>
        <v>0</v>
      </c>
      <c r="N138" s="40">
        <f>авг.25!G136</f>
        <v>0</v>
      </c>
      <c r="O138" s="40">
        <f>сен.25!G136</f>
        <v>0</v>
      </c>
      <c r="P138" s="40">
        <f>окт.25!G136</f>
        <v>0</v>
      </c>
      <c r="Q138" s="40">
        <f>ноя.25!G136</f>
        <v>0</v>
      </c>
      <c r="R138" s="40">
        <f>дек.25!G136</f>
        <v>0</v>
      </c>
    </row>
    <row r="139" spans="1:18" x14ac:dyDescent="0.25">
      <c r="A139" s="114"/>
      <c r="B139" s="76"/>
      <c r="C139" s="109">
        <v>134</v>
      </c>
      <c r="D139" s="72">
        <v>-832.84000000000015</v>
      </c>
      <c r="E139" s="73">
        <f t="shared" si="2"/>
        <v>-5121.5700000000015</v>
      </c>
      <c r="F139" s="39">
        <f>янв.25!H137+фев.25!H137+мар.25!H137+апр.25!H137+май.25!H137+июн.25!H137+июл.25!H137+авг.25!H137+сен.25!H137+окт.25!H137+ноя.25!H137+дек.25!H137</f>
        <v>33439</v>
      </c>
      <c r="G139" s="40">
        <f>янв.25!G137</f>
        <v>4288.05</v>
      </c>
      <c r="H139" s="40">
        <f>фев.25!G137</f>
        <v>0</v>
      </c>
      <c r="I139" s="40">
        <f>мар.25!G137</f>
        <v>2580.16</v>
      </c>
      <c r="J139" s="40">
        <f>апр.25!G137</f>
        <v>3577.04</v>
      </c>
      <c r="K139" s="40">
        <f>май.25!G137</f>
        <v>4038.83</v>
      </c>
      <c r="L139" s="40">
        <f>июн.25!G137</f>
        <v>2602.15</v>
      </c>
      <c r="M139" s="40">
        <f>июл.25!G137</f>
        <v>1930.5</v>
      </c>
      <c r="N139" s="40">
        <f>авг.25!G137</f>
        <v>2202.75</v>
      </c>
      <c r="O139" s="40">
        <f>сен.25!G137</f>
        <v>1435.5</v>
      </c>
      <c r="P139" s="40">
        <f>окт.25!G137</f>
        <v>41.25</v>
      </c>
      <c r="Q139" s="40">
        <f>ноя.25!G137</f>
        <v>9842.25</v>
      </c>
      <c r="R139" s="40">
        <f>дек.25!G137</f>
        <v>5189.25</v>
      </c>
    </row>
    <row r="140" spans="1:18" x14ac:dyDescent="0.25">
      <c r="A140" s="114"/>
      <c r="B140" s="76"/>
      <c r="C140" s="109">
        <v>135</v>
      </c>
      <c r="D140" s="72">
        <v>-8330.4199999999946</v>
      </c>
      <c r="E140" s="73">
        <f t="shared" si="2"/>
        <v>4535.2300000000068</v>
      </c>
      <c r="F140" s="39">
        <f>янв.25!H138+фев.25!H138+мар.25!H138+апр.25!H138+май.25!H138+июн.25!H138+июл.25!H138+авг.25!H138+сен.25!H138+окт.25!H138+ноя.25!H138+дек.25!H138</f>
        <v>66000</v>
      </c>
      <c r="G140" s="40">
        <f>янв.25!G138</f>
        <v>9172.44</v>
      </c>
      <c r="H140" s="40">
        <f>фев.25!G138</f>
        <v>6751.08</v>
      </c>
      <c r="I140" s="40">
        <f>мар.25!G138</f>
        <v>4365.63</v>
      </c>
      <c r="J140" s="40">
        <f>апр.25!G138</f>
        <v>3832.11</v>
      </c>
      <c r="K140" s="40">
        <f>май.25!G138</f>
        <v>2821.5</v>
      </c>
      <c r="L140" s="40">
        <f>июн.25!G138</f>
        <v>2867.67</v>
      </c>
      <c r="M140" s="40">
        <f>июл.25!G138</f>
        <v>2395.5300000000002</v>
      </c>
      <c r="N140" s="40">
        <f>авг.25!G138</f>
        <v>2748.36</v>
      </c>
      <c r="O140" s="40">
        <f>сен.25!G138</f>
        <v>3751.1400000000003</v>
      </c>
      <c r="P140" s="40">
        <f>окт.25!G138</f>
        <v>4537.2700000000004</v>
      </c>
      <c r="Q140" s="40">
        <f>ноя.25!G138</f>
        <v>5075.8</v>
      </c>
      <c r="R140" s="40">
        <f>дек.25!G138</f>
        <v>4815.8200000000006</v>
      </c>
    </row>
    <row r="141" spans="1:18" x14ac:dyDescent="0.25">
      <c r="A141" s="114"/>
      <c r="B141" s="76"/>
      <c r="C141" s="109">
        <v>136</v>
      </c>
      <c r="D141" s="72">
        <v>0</v>
      </c>
      <c r="E141" s="73">
        <f t="shared" si="2"/>
        <v>0</v>
      </c>
      <c r="F141" s="39">
        <f>янв.25!H139+фев.25!H139+мар.25!H139+апр.25!H139+май.25!H139+июн.25!H139+июл.25!H139+авг.25!H139+сен.25!H139+окт.25!H139+ноя.25!H139+дек.25!H139</f>
        <v>0</v>
      </c>
      <c r="G141" s="40">
        <f>янв.25!G139</f>
        <v>0</v>
      </c>
      <c r="H141" s="40">
        <f>фев.25!G139</f>
        <v>0</v>
      </c>
      <c r="I141" s="40">
        <f>мар.25!G139</f>
        <v>0</v>
      </c>
      <c r="J141" s="40">
        <f>апр.25!G139</f>
        <v>0</v>
      </c>
      <c r="K141" s="40">
        <f>май.25!G139</f>
        <v>0</v>
      </c>
      <c r="L141" s="40">
        <f>июн.25!G139</f>
        <v>0</v>
      </c>
      <c r="M141" s="40">
        <f>июл.25!G139</f>
        <v>0</v>
      </c>
      <c r="N141" s="40">
        <f>авг.25!G139</f>
        <v>0</v>
      </c>
      <c r="O141" s="40">
        <f>сен.25!G139</f>
        <v>0</v>
      </c>
      <c r="P141" s="40">
        <f>окт.25!G139</f>
        <v>0</v>
      </c>
      <c r="Q141" s="40">
        <f>ноя.25!G139</f>
        <v>0</v>
      </c>
      <c r="R141" s="40">
        <f>дек.25!G139</f>
        <v>0</v>
      </c>
    </row>
    <row r="142" spans="1:18" x14ac:dyDescent="0.25">
      <c r="A142" s="114"/>
      <c r="B142" s="76"/>
      <c r="C142" s="109">
        <v>137</v>
      </c>
      <c r="D142" s="72">
        <v>596.83999999999992</v>
      </c>
      <c r="E142" s="73">
        <f t="shared" ref="E142:E205" si="3">F142-G142-H142-I142-J142-K142-L142-M142-N142-O142-P142-Q142-R142+D142</f>
        <v>462.20000000000027</v>
      </c>
      <c r="F142" s="39">
        <f>янв.25!H140+фев.25!H140+мар.25!H140+апр.25!H140+май.25!H140+июн.25!H140+июл.25!H140+авг.25!H140+сен.25!H140+окт.25!H140+ноя.25!H140+дек.25!H140</f>
        <v>2350</v>
      </c>
      <c r="G142" s="40">
        <f>янв.25!G140</f>
        <v>21.990000000000002</v>
      </c>
      <c r="H142" s="40">
        <f>фев.25!G140</f>
        <v>0</v>
      </c>
      <c r="I142" s="40">
        <f>мар.25!G140</f>
        <v>0</v>
      </c>
      <c r="J142" s="40">
        <f>апр.25!G140</f>
        <v>249.22</v>
      </c>
      <c r="K142" s="40">
        <f>май.25!G140</f>
        <v>615.72</v>
      </c>
      <c r="L142" s="40">
        <f>июн.25!G140</f>
        <v>87.960000000000008</v>
      </c>
      <c r="M142" s="40">
        <f>июл.25!G140</f>
        <v>132</v>
      </c>
      <c r="N142" s="40">
        <f>авг.25!G140</f>
        <v>627</v>
      </c>
      <c r="O142" s="40">
        <f>сен.25!G140</f>
        <v>264</v>
      </c>
      <c r="P142" s="40">
        <f>окт.25!G140</f>
        <v>363</v>
      </c>
      <c r="Q142" s="40">
        <f>ноя.25!G140</f>
        <v>123.75</v>
      </c>
      <c r="R142" s="40">
        <f>дек.25!G140</f>
        <v>0</v>
      </c>
    </row>
    <row r="143" spans="1:18" x14ac:dyDescent="0.25">
      <c r="A143" s="43"/>
      <c r="B143" s="76"/>
      <c r="C143" s="109">
        <v>138</v>
      </c>
      <c r="D143" s="72">
        <v>8371.159999999998</v>
      </c>
      <c r="E143" s="73">
        <f t="shared" si="3"/>
        <v>-178.43000000000211</v>
      </c>
      <c r="F143" s="39">
        <f>янв.25!H141+фев.25!H141+мар.25!H141+апр.25!H141+май.25!H141+июн.25!H141+июл.25!H141+авг.25!H141+сен.25!H141+окт.25!H141+ноя.25!H141+дек.25!H141</f>
        <v>33000</v>
      </c>
      <c r="G143" s="40">
        <f>янв.25!G141</f>
        <v>6407.37</v>
      </c>
      <c r="H143" s="40">
        <f>фев.25!G141</f>
        <v>5740.47</v>
      </c>
      <c r="I143" s="40">
        <f>мар.25!G141</f>
        <v>4452.84</v>
      </c>
      <c r="J143" s="40">
        <f>апр.25!G141</f>
        <v>3719.25</v>
      </c>
      <c r="K143" s="40">
        <f>май.25!G141</f>
        <v>2231.5499999999997</v>
      </c>
      <c r="L143" s="40">
        <f>июн.25!G141</f>
        <v>1313.28</v>
      </c>
      <c r="M143" s="40">
        <f>июл.25!G141</f>
        <v>668.5200000000001</v>
      </c>
      <c r="N143" s="40">
        <f>авг.25!G141</f>
        <v>1188.48</v>
      </c>
      <c r="O143" s="40">
        <f>сен.25!G141</f>
        <v>1491.7900000000002</v>
      </c>
      <c r="P143" s="40">
        <f>окт.25!G141</f>
        <v>1491.7900000000002</v>
      </c>
      <c r="Q143" s="40">
        <f>ноя.25!G141</f>
        <v>7867.4900000000007</v>
      </c>
      <c r="R143" s="40">
        <f>дек.25!G141</f>
        <v>4976.76</v>
      </c>
    </row>
    <row r="144" spans="1:18" x14ac:dyDescent="0.25">
      <c r="A144" s="114"/>
      <c r="B144" s="76"/>
      <c r="C144" s="109">
        <v>139</v>
      </c>
      <c r="D144" s="72">
        <v>0</v>
      </c>
      <c r="E144" s="73">
        <f t="shared" si="3"/>
        <v>0</v>
      </c>
      <c r="F144" s="39">
        <f>янв.25!H142+фев.25!H142+мар.25!H142+апр.25!H142+май.25!H142+июн.25!H142+июл.25!H142+авг.25!H142+сен.25!H142+окт.25!H142+ноя.25!H142+дек.25!H142</f>
        <v>0</v>
      </c>
      <c r="G144" s="40">
        <f>янв.25!G142</f>
        <v>0</v>
      </c>
      <c r="H144" s="40">
        <f>фев.25!G142</f>
        <v>0</v>
      </c>
      <c r="I144" s="40">
        <f>мар.25!G142</f>
        <v>0</v>
      </c>
      <c r="J144" s="40">
        <f>апр.25!G142</f>
        <v>0</v>
      </c>
      <c r="K144" s="40">
        <f>май.25!G142</f>
        <v>0</v>
      </c>
      <c r="L144" s="40">
        <f>июн.25!G142</f>
        <v>0</v>
      </c>
      <c r="M144" s="40">
        <f>июл.25!G142</f>
        <v>0</v>
      </c>
      <c r="N144" s="40">
        <f>авг.25!G142</f>
        <v>0</v>
      </c>
      <c r="O144" s="40">
        <f>сен.25!G142</f>
        <v>0</v>
      </c>
      <c r="P144" s="40">
        <f>окт.25!G142</f>
        <v>0</v>
      </c>
      <c r="Q144" s="40">
        <f>ноя.25!G142</f>
        <v>0</v>
      </c>
      <c r="R144" s="40">
        <f>дек.25!G142</f>
        <v>0</v>
      </c>
    </row>
    <row r="145" spans="1:18" x14ac:dyDescent="0.25">
      <c r="A145" s="22"/>
      <c r="B145" s="76"/>
      <c r="C145" s="109">
        <v>140</v>
      </c>
      <c r="D145" s="72">
        <v>76.849999999999966</v>
      </c>
      <c r="E145" s="73">
        <f t="shared" si="3"/>
        <v>-36.169999999999987</v>
      </c>
      <c r="F145" s="39">
        <f>янв.25!H143+фев.25!H143+мар.25!H143+апр.25!H143+май.25!H143+июн.25!H143+июл.25!H143+авг.25!H143+сен.25!H143+окт.25!H143+ноя.25!H143+дек.25!H143</f>
        <v>2000</v>
      </c>
      <c r="G145" s="40">
        <f>янв.25!G143</f>
        <v>0</v>
      </c>
      <c r="H145" s="40">
        <f>фев.25!G143</f>
        <v>0</v>
      </c>
      <c r="I145" s="40">
        <f>мар.25!G143</f>
        <v>0</v>
      </c>
      <c r="J145" s="40">
        <f>апр.25!G143</f>
        <v>0</v>
      </c>
      <c r="K145" s="40">
        <f>май.25!G143</f>
        <v>420.65999999999997</v>
      </c>
      <c r="L145" s="40">
        <f>июн.25!G143</f>
        <v>856.71</v>
      </c>
      <c r="M145" s="40">
        <f>июл.25!G143</f>
        <v>489.01000000000005</v>
      </c>
      <c r="N145" s="40">
        <f>авг.25!G143</f>
        <v>222.84</v>
      </c>
      <c r="O145" s="40">
        <f>сен.25!G143</f>
        <v>123.80000000000001</v>
      </c>
      <c r="P145" s="40">
        <f>окт.25!G143</f>
        <v>0</v>
      </c>
      <c r="Q145" s="40">
        <f>ноя.25!G143</f>
        <v>0</v>
      </c>
      <c r="R145" s="40">
        <f>дек.25!G143</f>
        <v>0</v>
      </c>
    </row>
    <row r="146" spans="1:18" x14ac:dyDescent="0.25">
      <c r="A146" s="114"/>
      <c r="B146" s="76"/>
      <c r="C146" s="109">
        <v>141</v>
      </c>
      <c r="D146" s="72">
        <v>-935.47</v>
      </c>
      <c r="E146" s="73">
        <f t="shared" si="3"/>
        <v>-935.47</v>
      </c>
      <c r="F146" s="39">
        <f>янв.25!H144+фев.25!H144+мар.25!H144+апр.25!H144+май.25!H144+июн.25!H144+июл.25!H144+авг.25!H144+сен.25!H144+окт.25!H144+ноя.25!H144+дек.25!H144</f>
        <v>0</v>
      </c>
      <c r="G146" s="40">
        <f>янв.25!G144</f>
        <v>0</v>
      </c>
      <c r="H146" s="40">
        <f>фев.25!G144</f>
        <v>0</v>
      </c>
      <c r="I146" s="40">
        <f>мар.25!G144</f>
        <v>0</v>
      </c>
      <c r="J146" s="40">
        <f>апр.25!G144</f>
        <v>0</v>
      </c>
      <c r="K146" s="40">
        <f>май.25!G144</f>
        <v>0</v>
      </c>
      <c r="L146" s="40">
        <f>июн.25!G144</f>
        <v>0</v>
      </c>
      <c r="M146" s="40">
        <f>июл.25!G144</f>
        <v>0</v>
      </c>
      <c r="N146" s="40">
        <f>авг.25!G144</f>
        <v>0</v>
      </c>
      <c r="O146" s="40">
        <f>сен.25!G144</f>
        <v>0</v>
      </c>
      <c r="P146" s="40">
        <f>окт.25!G144</f>
        <v>0</v>
      </c>
      <c r="Q146" s="40">
        <f>ноя.25!G144</f>
        <v>0</v>
      </c>
      <c r="R146" s="40">
        <f>дек.25!G144</f>
        <v>0</v>
      </c>
    </row>
    <row r="147" spans="1:18" x14ac:dyDescent="0.25">
      <c r="A147" s="114"/>
      <c r="B147" s="76"/>
      <c r="C147" s="109">
        <v>142</v>
      </c>
      <c r="D147" s="72">
        <v>-838.02</v>
      </c>
      <c r="E147" s="73">
        <f t="shared" si="3"/>
        <v>-838.02</v>
      </c>
      <c r="F147" s="39">
        <f>янв.25!H145+фев.25!H145+мар.25!H145+апр.25!H145+май.25!H145+июн.25!H145+июл.25!H145+авг.25!H145+сен.25!H145+окт.25!H145+ноя.25!H145+дек.25!H145</f>
        <v>0</v>
      </c>
      <c r="G147" s="40">
        <f>янв.25!G145</f>
        <v>0</v>
      </c>
      <c r="H147" s="40">
        <f>фев.25!G145</f>
        <v>0</v>
      </c>
      <c r="I147" s="40">
        <f>мар.25!G145</f>
        <v>0</v>
      </c>
      <c r="J147" s="40">
        <f>апр.25!G145</f>
        <v>0</v>
      </c>
      <c r="K147" s="40">
        <f>май.25!G145</f>
        <v>0</v>
      </c>
      <c r="L147" s="40">
        <f>июн.25!G145</f>
        <v>0</v>
      </c>
      <c r="M147" s="40">
        <f>июл.25!G145</f>
        <v>0</v>
      </c>
      <c r="N147" s="40">
        <f>авг.25!G145</f>
        <v>0</v>
      </c>
      <c r="O147" s="40">
        <f>сен.25!G145</f>
        <v>0</v>
      </c>
      <c r="P147" s="40">
        <f>окт.25!G145</f>
        <v>0</v>
      </c>
      <c r="Q147" s="40">
        <f>ноя.25!G145</f>
        <v>0</v>
      </c>
      <c r="R147" s="40">
        <f>дек.25!G145</f>
        <v>0</v>
      </c>
    </row>
    <row r="148" spans="1:18" x14ac:dyDescent="0.25">
      <c r="A148" s="114"/>
      <c r="B148" s="76"/>
      <c r="C148" s="109">
        <v>143</v>
      </c>
      <c r="D148" s="72">
        <v>436.12000000000046</v>
      </c>
      <c r="E148" s="73">
        <f t="shared" si="3"/>
        <v>-2918.36</v>
      </c>
      <c r="F148" s="39">
        <f>янв.25!H146+фев.25!H146+мар.25!H146+апр.25!H146+май.25!H146+июн.25!H146+июл.25!H146+авг.25!H146+сен.25!H146+окт.25!H146+ноя.25!H146+дек.25!H146</f>
        <v>7366.87</v>
      </c>
      <c r="G148" s="40">
        <f>янв.25!G146</f>
        <v>825.93</v>
      </c>
      <c r="H148" s="40">
        <f>фев.25!G146</f>
        <v>0</v>
      </c>
      <c r="I148" s="40">
        <f>мар.25!G146</f>
        <v>538.65</v>
      </c>
      <c r="J148" s="40">
        <f>апр.25!G146</f>
        <v>369.36</v>
      </c>
      <c r="K148" s="40">
        <f>май.25!G146</f>
        <v>1672.3799999999999</v>
      </c>
      <c r="L148" s="40">
        <f>июн.25!G146</f>
        <v>1774.98</v>
      </c>
      <c r="M148" s="40">
        <f>июл.25!G146</f>
        <v>1535.1200000000001</v>
      </c>
      <c r="N148" s="40">
        <f>авг.25!G146</f>
        <v>1590.8300000000002</v>
      </c>
      <c r="O148" s="40">
        <f>сен.25!G146</f>
        <v>259.98</v>
      </c>
      <c r="P148" s="40">
        <f>окт.25!G146</f>
        <v>2154.1200000000003</v>
      </c>
      <c r="Q148" s="40">
        <f>ноя.25!G146</f>
        <v>0</v>
      </c>
      <c r="R148" s="40">
        <f>дек.25!G146</f>
        <v>0</v>
      </c>
    </row>
    <row r="149" spans="1:18" x14ac:dyDescent="0.25">
      <c r="A149" s="114"/>
      <c r="B149" s="76"/>
      <c r="C149" s="109">
        <v>144</v>
      </c>
      <c r="D149" s="72">
        <v>-12151.080000000002</v>
      </c>
      <c r="E149" s="73">
        <f t="shared" si="3"/>
        <v>-25997.64</v>
      </c>
      <c r="F149" s="39">
        <f>янв.25!H147+фев.25!H147+мар.25!H147+апр.25!H147+май.25!H147+июн.25!H147+июл.25!H147+авг.25!H147+сен.25!H147+окт.25!H147+ноя.25!H147+дек.25!H147</f>
        <v>0</v>
      </c>
      <c r="G149" s="40">
        <f>янв.25!G147</f>
        <v>718.34</v>
      </c>
      <c r="H149" s="40">
        <f>фев.25!G147</f>
        <v>0</v>
      </c>
      <c r="I149" s="40">
        <f>мар.25!G147</f>
        <v>432.47</v>
      </c>
      <c r="J149" s="40">
        <f>апр.25!G147</f>
        <v>1070.18</v>
      </c>
      <c r="K149" s="40">
        <f>май.25!G147</f>
        <v>1663.91</v>
      </c>
      <c r="L149" s="40">
        <f>июн.25!G147</f>
        <v>1480.66</v>
      </c>
      <c r="M149" s="40">
        <f>июл.25!G147</f>
        <v>1534.5</v>
      </c>
      <c r="N149" s="40">
        <f>авг.25!G147</f>
        <v>1699.5</v>
      </c>
      <c r="O149" s="40">
        <f>сен.25!G147</f>
        <v>775.5</v>
      </c>
      <c r="P149" s="40">
        <f>окт.25!G147</f>
        <v>2994.75</v>
      </c>
      <c r="Q149" s="40">
        <f>ноя.25!G147</f>
        <v>1476.75</v>
      </c>
      <c r="R149" s="40">
        <f>дек.25!G147</f>
        <v>0</v>
      </c>
    </row>
    <row r="150" spans="1:18" x14ac:dyDescent="0.25">
      <c r="A150" s="114"/>
      <c r="B150" s="76"/>
      <c r="C150" s="109">
        <v>145</v>
      </c>
      <c r="D150" s="72">
        <v>0</v>
      </c>
      <c r="E150" s="73">
        <f t="shared" si="3"/>
        <v>0</v>
      </c>
      <c r="F150" s="39">
        <f>янв.25!H148+фев.25!H148+мар.25!H148+апр.25!H148+май.25!H148+июн.25!H148+июл.25!H148+авг.25!H148+сен.25!H148+окт.25!H148+ноя.25!H148+дек.25!H148</f>
        <v>0</v>
      </c>
      <c r="G150" s="40">
        <f>янв.25!G148</f>
        <v>0</v>
      </c>
      <c r="H150" s="40">
        <f>фев.25!G148</f>
        <v>0</v>
      </c>
      <c r="I150" s="40">
        <f>мар.25!G148</f>
        <v>0</v>
      </c>
      <c r="J150" s="40">
        <f>апр.25!G148</f>
        <v>0</v>
      </c>
      <c r="K150" s="40">
        <f>май.25!G148</f>
        <v>0</v>
      </c>
      <c r="L150" s="40">
        <f>июн.25!G148</f>
        <v>0</v>
      </c>
      <c r="M150" s="40">
        <f>июл.25!G148</f>
        <v>0</v>
      </c>
      <c r="N150" s="40">
        <f>авг.25!G148</f>
        <v>0</v>
      </c>
      <c r="O150" s="40">
        <f>сен.25!G148</f>
        <v>0</v>
      </c>
      <c r="P150" s="40">
        <f>окт.25!G148</f>
        <v>0</v>
      </c>
      <c r="Q150" s="40">
        <f>ноя.25!G148</f>
        <v>0</v>
      </c>
      <c r="R150" s="40">
        <f>дек.25!G148</f>
        <v>0</v>
      </c>
    </row>
    <row r="151" spans="1:18" x14ac:dyDescent="0.25">
      <c r="A151" s="114"/>
      <c r="B151" s="76"/>
      <c r="C151" s="109">
        <v>146</v>
      </c>
      <c r="D151" s="72">
        <v>0</v>
      </c>
      <c r="E151" s="73">
        <f t="shared" si="3"/>
        <v>0</v>
      </c>
      <c r="F151" s="39">
        <f>янв.25!H149+фев.25!H149+мар.25!H149+апр.25!H149+май.25!H149+июн.25!H149+июл.25!H149+авг.25!H149+сен.25!H149+окт.25!H149+ноя.25!H149+дек.25!H149</f>
        <v>0</v>
      </c>
      <c r="G151" s="40">
        <f>янв.25!G149</f>
        <v>0</v>
      </c>
      <c r="H151" s="40">
        <f>фев.25!G149</f>
        <v>0</v>
      </c>
      <c r="I151" s="40">
        <f>мар.25!G149</f>
        <v>0</v>
      </c>
      <c r="J151" s="40">
        <f>апр.25!G149</f>
        <v>0</v>
      </c>
      <c r="K151" s="40">
        <f>май.25!G149</f>
        <v>0</v>
      </c>
      <c r="L151" s="40">
        <f>июн.25!G149</f>
        <v>0</v>
      </c>
      <c r="M151" s="40">
        <f>июл.25!G149</f>
        <v>0</v>
      </c>
      <c r="N151" s="40">
        <f>авг.25!G149</f>
        <v>0</v>
      </c>
      <c r="O151" s="40">
        <f>сен.25!G149</f>
        <v>0</v>
      </c>
      <c r="P151" s="40">
        <f>окт.25!G149</f>
        <v>0</v>
      </c>
      <c r="Q151" s="40">
        <f>ноя.25!G149</f>
        <v>0</v>
      </c>
      <c r="R151" s="40">
        <f>дек.25!G149</f>
        <v>0</v>
      </c>
    </row>
    <row r="152" spans="1:18" x14ac:dyDescent="0.25">
      <c r="A152" s="114"/>
      <c r="B152" s="76"/>
      <c r="C152" s="109">
        <v>147</v>
      </c>
      <c r="D152" s="72">
        <v>0</v>
      </c>
      <c r="E152" s="73">
        <f t="shared" si="3"/>
        <v>0</v>
      </c>
      <c r="F152" s="39">
        <f>янв.25!H150+фев.25!H150+мар.25!H150+апр.25!H150+май.25!H150+июн.25!H150+июл.25!H150+авг.25!H150+сен.25!H150+окт.25!H150+ноя.25!H150+дек.25!H150</f>
        <v>0</v>
      </c>
      <c r="G152" s="40">
        <f>янв.25!G150</f>
        <v>0</v>
      </c>
      <c r="H152" s="40">
        <f>фев.25!G150</f>
        <v>0</v>
      </c>
      <c r="I152" s="40">
        <f>мар.25!G150</f>
        <v>0</v>
      </c>
      <c r="J152" s="40">
        <f>апр.25!G150</f>
        <v>0</v>
      </c>
      <c r="K152" s="40">
        <f>май.25!G150</f>
        <v>0</v>
      </c>
      <c r="L152" s="40">
        <f>июн.25!G150</f>
        <v>0</v>
      </c>
      <c r="M152" s="40">
        <f>июл.25!G150</f>
        <v>0</v>
      </c>
      <c r="N152" s="40">
        <f>авг.25!G150</f>
        <v>0</v>
      </c>
      <c r="O152" s="40">
        <f>сен.25!G150</f>
        <v>0</v>
      </c>
      <c r="P152" s="40">
        <f>окт.25!G150</f>
        <v>0</v>
      </c>
      <c r="Q152" s="40">
        <f>ноя.25!G150</f>
        <v>0</v>
      </c>
      <c r="R152" s="40">
        <f>дек.25!G150</f>
        <v>0</v>
      </c>
    </row>
    <row r="153" spans="1:18" x14ac:dyDescent="0.25">
      <c r="A153" s="114"/>
      <c r="B153" s="76"/>
      <c r="C153" s="109" t="s">
        <v>20</v>
      </c>
      <c r="D153" s="72">
        <v>-2183.3800000000037</v>
      </c>
      <c r="E153" s="73">
        <f t="shared" si="3"/>
        <v>-4632.2300000000032</v>
      </c>
      <c r="F153" s="39">
        <f>янв.25!H151+фев.25!H151+мар.25!H151+апр.25!H151+май.25!H151+июн.25!H151+июл.25!H151+авг.25!H151+сен.25!H151+окт.25!H151+ноя.25!H151+дек.25!H151</f>
        <v>0</v>
      </c>
      <c r="G153" s="40">
        <f>янв.25!G151</f>
        <v>65.97</v>
      </c>
      <c r="H153" s="40">
        <f>фев.25!G151</f>
        <v>0</v>
      </c>
      <c r="I153" s="40">
        <f>мар.25!G151</f>
        <v>21.990000000000002</v>
      </c>
      <c r="J153" s="40">
        <f>апр.25!G151</f>
        <v>87.960000000000008</v>
      </c>
      <c r="K153" s="40">
        <f>май.25!G151</f>
        <v>718.34</v>
      </c>
      <c r="L153" s="40">
        <f>июн.25!G151</f>
        <v>168.59</v>
      </c>
      <c r="M153" s="40">
        <f>июл.25!G151</f>
        <v>396</v>
      </c>
      <c r="N153" s="40">
        <f>авг.25!G151</f>
        <v>379.5</v>
      </c>
      <c r="O153" s="40">
        <f>сен.25!G151</f>
        <v>66</v>
      </c>
      <c r="P153" s="40">
        <f>окт.25!G151</f>
        <v>503.25</v>
      </c>
      <c r="Q153" s="40">
        <f>ноя.25!G151</f>
        <v>24.75</v>
      </c>
      <c r="R153" s="40">
        <f>дек.25!G151</f>
        <v>16.5</v>
      </c>
    </row>
    <row r="154" spans="1:18" x14ac:dyDescent="0.25">
      <c r="A154" s="114"/>
      <c r="B154" s="76"/>
      <c r="C154" s="109">
        <v>149</v>
      </c>
      <c r="D154" s="72">
        <v>0</v>
      </c>
      <c r="E154" s="73">
        <f t="shared" si="3"/>
        <v>0</v>
      </c>
      <c r="F154" s="39">
        <f>янв.25!H152+фев.25!H152+мар.25!H152+апр.25!H152+май.25!H152+июн.25!H152+июл.25!H152+авг.25!H152+сен.25!H152+окт.25!H152+ноя.25!H152+дек.25!H152</f>
        <v>0</v>
      </c>
      <c r="G154" s="40">
        <f>янв.25!G152</f>
        <v>0</v>
      </c>
      <c r="H154" s="40">
        <f>фев.25!G152</f>
        <v>0</v>
      </c>
      <c r="I154" s="40">
        <f>мар.25!G152</f>
        <v>0</v>
      </c>
      <c r="J154" s="40">
        <f>апр.25!G152</f>
        <v>0</v>
      </c>
      <c r="K154" s="40">
        <f>май.25!G152</f>
        <v>0</v>
      </c>
      <c r="L154" s="40">
        <f>июн.25!G152</f>
        <v>0</v>
      </c>
      <c r="M154" s="40">
        <f>июл.25!G152</f>
        <v>0</v>
      </c>
      <c r="N154" s="40">
        <f>авг.25!G152</f>
        <v>0</v>
      </c>
      <c r="O154" s="40">
        <f>сен.25!G152</f>
        <v>0</v>
      </c>
      <c r="P154" s="40">
        <f>окт.25!G152</f>
        <v>0</v>
      </c>
      <c r="Q154" s="40">
        <f>ноя.25!G152</f>
        <v>0</v>
      </c>
      <c r="R154" s="40">
        <f>дек.25!G152</f>
        <v>0</v>
      </c>
    </row>
    <row r="155" spans="1:18" x14ac:dyDescent="0.25">
      <c r="A155" s="114"/>
      <c r="B155" s="76"/>
      <c r="C155" s="109">
        <v>150</v>
      </c>
      <c r="D155" s="72">
        <v>-3365</v>
      </c>
      <c r="E155" s="73">
        <f t="shared" si="3"/>
        <v>-3365</v>
      </c>
      <c r="F155" s="39">
        <f>янв.25!H153+фев.25!H153+мар.25!H153+апр.25!H153+май.25!H153+июн.25!H153+июл.25!H153+авг.25!H153+сен.25!H153+окт.25!H153+ноя.25!H153+дек.25!H153</f>
        <v>0</v>
      </c>
      <c r="G155" s="40">
        <f>янв.25!G153</f>
        <v>0</v>
      </c>
      <c r="H155" s="40">
        <f>фев.25!G153</f>
        <v>0</v>
      </c>
      <c r="I155" s="40">
        <f>мар.25!G153</f>
        <v>0</v>
      </c>
      <c r="J155" s="40">
        <f>апр.25!G153</f>
        <v>0</v>
      </c>
      <c r="K155" s="40">
        <f>май.25!G153</f>
        <v>0</v>
      </c>
      <c r="L155" s="40">
        <f>июн.25!G153</f>
        <v>0</v>
      </c>
      <c r="M155" s="40">
        <f>июл.25!G153</f>
        <v>0</v>
      </c>
      <c r="N155" s="40">
        <f>авг.25!G153</f>
        <v>0</v>
      </c>
      <c r="O155" s="40">
        <f>сен.25!G153</f>
        <v>0</v>
      </c>
      <c r="P155" s="40">
        <f>окт.25!G153</f>
        <v>0</v>
      </c>
      <c r="Q155" s="40">
        <f>ноя.25!G153</f>
        <v>0</v>
      </c>
      <c r="R155" s="40">
        <f>дек.25!G153</f>
        <v>0</v>
      </c>
    </row>
    <row r="156" spans="1:18" x14ac:dyDescent="0.25">
      <c r="A156" s="114"/>
      <c r="B156" s="76"/>
      <c r="C156" s="109">
        <v>151</v>
      </c>
      <c r="D156" s="72">
        <v>304.66000000000076</v>
      </c>
      <c r="E156" s="73">
        <f t="shared" si="3"/>
        <v>1283.2500000000009</v>
      </c>
      <c r="F156" s="39">
        <f>янв.25!H154+фев.25!H154+мар.25!H154+апр.25!H154+май.25!H154+июн.25!H154+июл.25!H154+авг.25!H154+сен.25!H154+окт.25!H154+ноя.25!H154+дек.25!H154</f>
        <v>2500</v>
      </c>
      <c r="G156" s="40">
        <f>янв.25!G154</f>
        <v>0</v>
      </c>
      <c r="H156" s="40">
        <f>фев.25!G154</f>
        <v>0</v>
      </c>
      <c r="I156" s="40">
        <f>мар.25!G154</f>
        <v>0</v>
      </c>
      <c r="J156" s="40">
        <f>апр.25!G154</f>
        <v>0</v>
      </c>
      <c r="K156" s="40">
        <f>май.25!G154</f>
        <v>146.6</v>
      </c>
      <c r="L156" s="40">
        <f>июн.25!G154</f>
        <v>417.81</v>
      </c>
      <c r="M156" s="40">
        <f>июл.25!G154</f>
        <v>140.25</v>
      </c>
      <c r="N156" s="40">
        <f>авг.25!G154</f>
        <v>198</v>
      </c>
      <c r="O156" s="40">
        <f>сен.25!G154</f>
        <v>156.75</v>
      </c>
      <c r="P156" s="40">
        <f>окт.25!G154</f>
        <v>346.5</v>
      </c>
      <c r="Q156" s="40">
        <f>ноя.25!G154</f>
        <v>115.5</v>
      </c>
      <c r="R156" s="40">
        <f>дек.25!G154</f>
        <v>0</v>
      </c>
    </row>
    <row r="157" spans="1:18" x14ac:dyDescent="0.25">
      <c r="A157" s="114"/>
      <c r="B157" s="76"/>
      <c r="C157" s="109">
        <v>152</v>
      </c>
      <c r="D157" s="72">
        <v>-4467.6000000000004</v>
      </c>
      <c r="E157" s="73">
        <f t="shared" si="3"/>
        <v>-6558.6200000000008</v>
      </c>
      <c r="F157" s="39">
        <f>янв.25!H155+фев.25!H155+мар.25!H155+апр.25!H155+май.25!H155+июн.25!H155+июл.25!H155+авг.25!H155+сен.25!H155+окт.25!H155+ноя.25!H155+дек.25!H155</f>
        <v>0</v>
      </c>
      <c r="G157" s="40">
        <f>янв.25!G155</f>
        <v>0</v>
      </c>
      <c r="H157" s="40">
        <f>фев.25!G155</f>
        <v>0</v>
      </c>
      <c r="I157" s="40">
        <f>мар.25!G155</f>
        <v>0</v>
      </c>
      <c r="J157" s="40">
        <f>апр.25!G155</f>
        <v>15.39</v>
      </c>
      <c r="K157" s="40">
        <f>май.25!G155</f>
        <v>820.8</v>
      </c>
      <c r="L157" s="40">
        <f>июн.25!G155</f>
        <v>128.25</v>
      </c>
      <c r="M157" s="40">
        <f>июл.25!G155</f>
        <v>365.21000000000004</v>
      </c>
      <c r="N157" s="40">
        <f>авг.25!G155</f>
        <v>482.82000000000005</v>
      </c>
      <c r="O157" s="40">
        <f>сен.25!G155</f>
        <v>266.17</v>
      </c>
      <c r="P157" s="40">
        <f>окт.25!G155</f>
        <v>0</v>
      </c>
      <c r="Q157" s="40">
        <f>ноя.25!G155</f>
        <v>0</v>
      </c>
      <c r="R157" s="40">
        <f>дек.25!G155</f>
        <v>12.38</v>
      </c>
    </row>
    <row r="158" spans="1:18" x14ac:dyDescent="0.25">
      <c r="A158" s="114"/>
      <c r="B158" s="76"/>
      <c r="C158" s="109">
        <v>153</v>
      </c>
      <c r="D158" s="72">
        <v>-9914.2800000000007</v>
      </c>
      <c r="E158" s="73">
        <f t="shared" si="3"/>
        <v>0.73000000000138243</v>
      </c>
      <c r="F158" s="39">
        <f>янв.25!H156+фев.25!H156+мар.25!H156+апр.25!H156+май.25!H156+июн.25!H156+июл.25!H156+авг.25!H156+сен.25!H156+окт.25!H156+ноя.25!H156+дек.25!H156</f>
        <v>48508</v>
      </c>
      <c r="G158" s="40">
        <f>янв.25!G156</f>
        <v>13455.99</v>
      </c>
      <c r="H158" s="40">
        <f>фев.25!G156</f>
        <v>14107.5</v>
      </c>
      <c r="I158" s="40">
        <f>мар.25!G156</f>
        <v>9562.32</v>
      </c>
      <c r="J158" s="40">
        <f>апр.25!G156</f>
        <v>1467.18</v>
      </c>
      <c r="K158" s="40">
        <f>май.25!G156</f>
        <v>0</v>
      </c>
      <c r="L158" s="40">
        <f>июн.25!G156</f>
        <v>0</v>
      </c>
      <c r="M158" s="40">
        <f>июл.25!G156</f>
        <v>0</v>
      </c>
      <c r="N158" s="40">
        <f>авг.25!G156</f>
        <v>0</v>
      </c>
      <c r="O158" s="40">
        <f>сен.25!G156</f>
        <v>0</v>
      </c>
      <c r="P158" s="40">
        <f>окт.25!G156</f>
        <v>0</v>
      </c>
      <c r="Q158" s="40">
        <f>ноя.25!G156</f>
        <v>0</v>
      </c>
      <c r="R158" s="40">
        <f>дек.25!G156</f>
        <v>0</v>
      </c>
    </row>
    <row r="159" spans="1:18" x14ac:dyDescent="0.25">
      <c r="A159" s="114"/>
      <c r="B159" s="76"/>
      <c r="C159" s="109">
        <v>154</v>
      </c>
      <c r="D159" s="72">
        <v>0</v>
      </c>
      <c r="E159" s="73">
        <f t="shared" si="3"/>
        <v>0</v>
      </c>
      <c r="F159" s="39">
        <f>янв.25!H157+фев.25!H157+мар.25!H157+апр.25!H157+май.25!H157+июн.25!H157+июл.25!H157+авг.25!H157+сен.25!H157+окт.25!H157+ноя.25!H157+дек.25!H157</f>
        <v>0</v>
      </c>
      <c r="G159" s="40">
        <f>янв.25!G157</f>
        <v>0</v>
      </c>
      <c r="H159" s="40">
        <f>фев.25!G157</f>
        <v>0</v>
      </c>
      <c r="I159" s="40">
        <f>мар.25!G157</f>
        <v>0</v>
      </c>
      <c r="J159" s="40">
        <f>апр.25!G157</f>
        <v>0</v>
      </c>
      <c r="K159" s="40">
        <f>май.25!G157</f>
        <v>0</v>
      </c>
      <c r="L159" s="40">
        <f>июн.25!G157</f>
        <v>0</v>
      </c>
      <c r="M159" s="40">
        <f>июл.25!G157</f>
        <v>0</v>
      </c>
      <c r="N159" s="40">
        <f>авг.25!G157</f>
        <v>0</v>
      </c>
      <c r="O159" s="40">
        <f>сен.25!G157</f>
        <v>0</v>
      </c>
      <c r="P159" s="40">
        <f>окт.25!G157</f>
        <v>0</v>
      </c>
      <c r="Q159" s="40">
        <f>ноя.25!G157</f>
        <v>0</v>
      </c>
      <c r="R159" s="40">
        <f>дек.25!G157</f>
        <v>0</v>
      </c>
    </row>
    <row r="160" spans="1:18" x14ac:dyDescent="0.25">
      <c r="A160" s="114"/>
      <c r="B160" s="76"/>
      <c r="C160" s="109">
        <v>155</v>
      </c>
      <c r="D160" s="72">
        <v>8670.5</v>
      </c>
      <c r="E160" s="73">
        <f t="shared" si="3"/>
        <v>8654</v>
      </c>
      <c r="F160" s="39">
        <f>янв.25!H158+фев.25!H158+мар.25!H158+апр.25!H158+май.25!H158+июн.25!H158+июл.25!H158+авг.25!H158+сен.25!H158+окт.25!H158+ноя.25!H158+дек.25!H158</f>
        <v>0</v>
      </c>
      <c r="G160" s="40">
        <f>янв.25!G158</f>
        <v>0</v>
      </c>
      <c r="H160" s="40">
        <f>фев.25!G158</f>
        <v>0</v>
      </c>
      <c r="I160" s="40">
        <f>мар.25!G158</f>
        <v>0</v>
      </c>
      <c r="J160" s="40">
        <f>апр.25!G158</f>
        <v>0</v>
      </c>
      <c r="K160" s="40">
        <f>май.25!G158</f>
        <v>0</v>
      </c>
      <c r="L160" s="40">
        <f>июн.25!G158</f>
        <v>0</v>
      </c>
      <c r="M160" s="40">
        <f>июл.25!G158</f>
        <v>16.5</v>
      </c>
      <c r="N160" s="40">
        <f>авг.25!G158</f>
        <v>0</v>
      </c>
      <c r="O160" s="40">
        <f>сен.25!G158</f>
        <v>0</v>
      </c>
      <c r="P160" s="40">
        <f>окт.25!G158</f>
        <v>0</v>
      </c>
      <c r="Q160" s="40">
        <f>ноя.25!G158</f>
        <v>0</v>
      </c>
      <c r="R160" s="40">
        <f>дек.25!G158</f>
        <v>0</v>
      </c>
    </row>
    <row r="161" spans="1:18" x14ac:dyDescent="0.25">
      <c r="A161" s="114"/>
      <c r="B161" s="76"/>
      <c r="C161" s="109">
        <v>156</v>
      </c>
      <c r="D161" s="72">
        <v>-5072.1799999999976</v>
      </c>
      <c r="E161" s="73">
        <f t="shared" si="3"/>
        <v>-16136.8</v>
      </c>
      <c r="F161" s="39">
        <f>янв.25!H159+фев.25!H159+мар.25!H159+апр.25!H159+май.25!H159+июн.25!H159+июл.25!H159+авг.25!H159+сен.25!H159+окт.25!H159+ноя.25!H159+дек.25!H159</f>
        <v>43200</v>
      </c>
      <c r="G161" s="40">
        <f>янв.25!G159</f>
        <v>7074.2699999999995</v>
      </c>
      <c r="H161" s="40">
        <f>фев.25!G159</f>
        <v>6212.43</v>
      </c>
      <c r="I161" s="40">
        <f>мар.25!G159</f>
        <v>4565.7</v>
      </c>
      <c r="J161" s="40">
        <f>апр.25!G159</f>
        <v>4334.8500000000004</v>
      </c>
      <c r="K161" s="40">
        <f>май.25!G159</f>
        <v>2862.54</v>
      </c>
      <c r="L161" s="40">
        <f>июн.25!G159</f>
        <v>1477.44</v>
      </c>
      <c r="M161" s="40">
        <f>июл.25!G159</f>
        <v>2407.9100000000003</v>
      </c>
      <c r="N161" s="40">
        <f>авг.25!G159</f>
        <v>3156.9</v>
      </c>
      <c r="O161" s="40">
        <f>сен.25!G159</f>
        <v>2853.59</v>
      </c>
      <c r="P161" s="40">
        <f>окт.25!G159</f>
        <v>5837.17</v>
      </c>
      <c r="Q161" s="40">
        <f>ноя.25!G159</f>
        <v>6419.0300000000007</v>
      </c>
      <c r="R161" s="40">
        <f>дек.25!G159</f>
        <v>7062.7900000000009</v>
      </c>
    </row>
    <row r="162" spans="1:18" x14ac:dyDescent="0.25">
      <c r="A162" s="115"/>
      <c r="B162" s="76"/>
      <c r="C162" s="109">
        <v>157</v>
      </c>
      <c r="D162" s="72">
        <v>422.62000000000057</v>
      </c>
      <c r="E162" s="73">
        <f t="shared" si="3"/>
        <v>2395.8500000000004</v>
      </c>
      <c r="F162" s="39">
        <f>янв.25!H160+фев.25!H160+мар.25!H160+апр.25!H160+май.25!H160+июн.25!H160+июл.25!H160+авг.25!H160+сен.25!H160+окт.25!H160+ноя.25!H160+дек.25!H160</f>
        <v>5600</v>
      </c>
      <c r="G162" s="40">
        <f>янв.25!G160</f>
        <v>41.04</v>
      </c>
      <c r="H162" s="40">
        <f>фев.25!G160</f>
        <v>164.16</v>
      </c>
      <c r="I162" s="40">
        <f>мар.25!G160</f>
        <v>71.819999999999993</v>
      </c>
      <c r="J162" s="40">
        <f>апр.25!G160</f>
        <v>133.38</v>
      </c>
      <c r="K162" s="40">
        <f>май.25!G160</f>
        <v>595.08000000000004</v>
      </c>
      <c r="L162" s="40">
        <f>июн.25!G160</f>
        <v>405.27</v>
      </c>
      <c r="M162" s="40">
        <f>июл.25!G160</f>
        <v>786.13</v>
      </c>
      <c r="N162" s="40">
        <f>авг.25!G160</f>
        <v>606.62</v>
      </c>
      <c r="O162" s="40">
        <f>сен.25!G160</f>
        <v>581.86</v>
      </c>
      <c r="P162" s="40">
        <f>окт.25!G160</f>
        <v>216.65</v>
      </c>
      <c r="Q162" s="40">
        <f>ноя.25!G160</f>
        <v>12.38</v>
      </c>
      <c r="R162" s="40">
        <f>дек.25!G160</f>
        <v>12.38</v>
      </c>
    </row>
    <row r="163" spans="1:18" x14ac:dyDescent="0.25">
      <c r="A163" s="114"/>
      <c r="B163" s="76"/>
      <c r="C163" s="109">
        <v>158</v>
      </c>
      <c r="D163" s="72">
        <v>-3212.8199999999997</v>
      </c>
      <c r="E163" s="73">
        <f t="shared" si="3"/>
        <v>-7712.2699999999995</v>
      </c>
      <c r="F163" s="39">
        <f>янв.25!H161+фев.25!H161+мар.25!H161+апр.25!H161+май.25!H161+июн.25!H161+июл.25!H161+авг.25!H161+сен.25!H161+окт.25!H161+ноя.25!H161+дек.25!H161</f>
        <v>0</v>
      </c>
      <c r="G163" s="40">
        <f>янв.25!G161</f>
        <v>0</v>
      </c>
      <c r="H163" s="40">
        <f>фев.25!G161</f>
        <v>0</v>
      </c>
      <c r="I163" s="40">
        <f>мар.25!G161</f>
        <v>73.3</v>
      </c>
      <c r="J163" s="40">
        <f>апр.25!G161</f>
        <v>0</v>
      </c>
      <c r="K163" s="40">
        <f>май.25!G161</f>
        <v>293.2</v>
      </c>
      <c r="L163" s="40">
        <f>июн.25!G161</f>
        <v>659.7</v>
      </c>
      <c r="M163" s="40">
        <f>июл.25!G161</f>
        <v>363</v>
      </c>
      <c r="N163" s="40">
        <f>авг.25!G161</f>
        <v>214.5</v>
      </c>
      <c r="O163" s="40">
        <f>сен.25!G161</f>
        <v>313.5</v>
      </c>
      <c r="P163" s="40">
        <f>окт.25!G161</f>
        <v>998.25</v>
      </c>
      <c r="Q163" s="40">
        <f>ноя.25!G161</f>
        <v>90.75</v>
      </c>
      <c r="R163" s="40">
        <f>дек.25!G161</f>
        <v>1493.25</v>
      </c>
    </row>
    <row r="164" spans="1:18" x14ac:dyDescent="0.25">
      <c r="A164" s="114"/>
      <c r="B164" s="76"/>
      <c r="C164" s="109">
        <v>159</v>
      </c>
      <c r="D164" s="72">
        <v>5976.5399999999991</v>
      </c>
      <c r="E164" s="73">
        <f t="shared" si="3"/>
        <v>8869.9499999999989</v>
      </c>
      <c r="F164" s="39">
        <f>янв.25!H162+фев.25!H162+мар.25!H162+апр.25!H162+май.25!H162+июн.25!H162+июл.25!H162+авг.25!H162+сен.25!H162+окт.25!H162+ноя.25!H162+дек.25!H162</f>
        <v>6000</v>
      </c>
      <c r="G164" s="40">
        <f>янв.25!G162</f>
        <v>0</v>
      </c>
      <c r="H164" s="40">
        <f>фев.25!G162</f>
        <v>0</v>
      </c>
      <c r="I164" s="40">
        <f>мар.25!G162</f>
        <v>0</v>
      </c>
      <c r="J164" s="40">
        <f>апр.25!G162</f>
        <v>329.85</v>
      </c>
      <c r="K164" s="40">
        <f>май.25!G162</f>
        <v>806.3</v>
      </c>
      <c r="L164" s="40">
        <f>июн.25!G162</f>
        <v>864.94</v>
      </c>
      <c r="M164" s="40">
        <f>июл.25!G162</f>
        <v>404.25</v>
      </c>
      <c r="N164" s="40">
        <f>авг.25!G162</f>
        <v>247.5</v>
      </c>
      <c r="O164" s="40">
        <f>сен.25!G162</f>
        <v>82.5</v>
      </c>
      <c r="P164" s="40">
        <f>окт.25!G162</f>
        <v>214.5</v>
      </c>
      <c r="Q164" s="40">
        <f>ноя.25!G162</f>
        <v>156.75</v>
      </c>
      <c r="R164" s="40">
        <f>дек.25!G162</f>
        <v>0</v>
      </c>
    </row>
    <row r="165" spans="1:18" x14ac:dyDescent="0.25">
      <c r="A165" s="114"/>
      <c r="B165" s="76"/>
      <c r="C165" s="109">
        <v>160</v>
      </c>
      <c r="D165" s="72">
        <v>1658.51</v>
      </c>
      <c r="E165" s="73">
        <f t="shared" si="3"/>
        <v>1658.51</v>
      </c>
      <c r="F165" s="39">
        <f>янв.25!H163+фев.25!H163+мар.25!H163+апр.25!H163+май.25!H163+июн.25!H163+июл.25!H163+авг.25!H163+сен.25!H163+окт.25!H163+ноя.25!H163+дек.25!H163</f>
        <v>0</v>
      </c>
      <c r="G165" s="40">
        <f>янв.25!G163</f>
        <v>0</v>
      </c>
      <c r="H165" s="40">
        <f>фев.25!G163</f>
        <v>0</v>
      </c>
      <c r="I165" s="40">
        <f>мар.25!G163</f>
        <v>0</v>
      </c>
      <c r="J165" s="40">
        <f>апр.25!G163</f>
        <v>0</v>
      </c>
      <c r="K165" s="40">
        <f>май.25!G163</f>
        <v>0</v>
      </c>
      <c r="L165" s="40">
        <f>июн.25!G163</f>
        <v>0</v>
      </c>
      <c r="M165" s="40">
        <f>июл.25!G163</f>
        <v>0</v>
      </c>
      <c r="N165" s="40">
        <f>авг.25!G163</f>
        <v>0</v>
      </c>
      <c r="O165" s="40">
        <f>сен.25!G163</f>
        <v>0</v>
      </c>
      <c r="P165" s="40">
        <f>окт.25!G163</f>
        <v>0</v>
      </c>
      <c r="Q165" s="40">
        <f>ноя.25!G163</f>
        <v>0</v>
      </c>
      <c r="R165" s="40">
        <f>дек.25!G163</f>
        <v>0</v>
      </c>
    </row>
    <row r="166" spans="1:18" x14ac:dyDescent="0.25">
      <c r="A166" s="114"/>
      <c r="B166" s="76"/>
      <c r="C166" s="109">
        <v>161</v>
      </c>
      <c r="D166" s="72">
        <v>0</v>
      </c>
      <c r="E166" s="73">
        <f t="shared" si="3"/>
        <v>0</v>
      </c>
      <c r="F166" s="39">
        <f>янв.25!H164+фев.25!H164+мар.25!H164+апр.25!H164+май.25!H164+июн.25!H164+июл.25!H164+авг.25!H164+сен.25!H164+окт.25!H164+ноя.25!H164+дек.25!H164</f>
        <v>0</v>
      </c>
      <c r="G166" s="40">
        <f>янв.25!G164</f>
        <v>0</v>
      </c>
      <c r="H166" s="40">
        <f>фев.25!G164</f>
        <v>0</v>
      </c>
      <c r="I166" s="40">
        <f>мар.25!G164</f>
        <v>0</v>
      </c>
      <c r="J166" s="40">
        <f>апр.25!G164</f>
        <v>0</v>
      </c>
      <c r="K166" s="40">
        <f>май.25!G164</f>
        <v>0</v>
      </c>
      <c r="L166" s="40">
        <f>июн.25!G164</f>
        <v>0</v>
      </c>
      <c r="M166" s="40">
        <f>июл.25!G164</f>
        <v>0</v>
      </c>
      <c r="N166" s="40">
        <f>авг.25!G164</f>
        <v>0</v>
      </c>
      <c r="O166" s="40">
        <f>сен.25!G164</f>
        <v>0</v>
      </c>
      <c r="P166" s="40">
        <f>окт.25!G164</f>
        <v>0</v>
      </c>
      <c r="Q166" s="40">
        <f>ноя.25!G164</f>
        <v>0</v>
      </c>
      <c r="R166" s="40">
        <f>дек.25!G164</f>
        <v>0</v>
      </c>
    </row>
    <row r="167" spans="1:18" x14ac:dyDescent="0.25">
      <c r="A167" s="114"/>
      <c r="B167" s="76"/>
      <c r="C167" s="109">
        <v>162</v>
      </c>
      <c r="D167" s="72">
        <v>-2748.9700000000007</v>
      </c>
      <c r="E167" s="73">
        <f t="shared" si="3"/>
        <v>-3465.6</v>
      </c>
      <c r="F167" s="39">
        <f>янв.25!H165+фев.25!H165+мар.25!H165+апр.25!H165+май.25!H165+июн.25!H165+июл.25!H165+авг.25!H165+сен.25!H165+окт.25!H165+ноя.25!H165+дек.25!H165</f>
        <v>8500</v>
      </c>
      <c r="G167" s="40">
        <f>янв.25!G165</f>
        <v>109.95</v>
      </c>
      <c r="H167" s="40">
        <f>фев.25!G165</f>
        <v>73.3</v>
      </c>
      <c r="I167" s="40">
        <f>мар.25!G165</f>
        <v>65.97</v>
      </c>
      <c r="J167" s="40">
        <f>апр.25!G165</f>
        <v>43.980000000000004</v>
      </c>
      <c r="K167" s="40">
        <f>май.25!G165</f>
        <v>124.61</v>
      </c>
      <c r="L167" s="40">
        <f>июн.25!G165</f>
        <v>2594.8200000000002</v>
      </c>
      <c r="M167" s="40">
        <f>июл.25!G165</f>
        <v>2021.25</v>
      </c>
      <c r="N167" s="40">
        <f>авг.25!G165</f>
        <v>1716</v>
      </c>
      <c r="O167" s="40">
        <f>сен.25!G165</f>
        <v>816.75</v>
      </c>
      <c r="P167" s="40">
        <f>окт.25!G165</f>
        <v>1311.75</v>
      </c>
      <c r="Q167" s="40">
        <f>ноя.25!G165</f>
        <v>305.25</v>
      </c>
      <c r="R167" s="40">
        <f>дек.25!G165</f>
        <v>33</v>
      </c>
    </row>
    <row r="168" spans="1:18" x14ac:dyDescent="0.25">
      <c r="A168" s="114"/>
      <c r="B168" s="76"/>
      <c r="C168" s="109" t="s">
        <v>21</v>
      </c>
      <c r="D168" s="72">
        <v>-57007.680000000008</v>
      </c>
      <c r="E168" s="73">
        <f t="shared" si="3"/>
        <v>-35794.39</v>
      </c>
      <c r="F168" s="39">
        <f>янв.25!H166+фев.25!H166+мар.25!H166+апр.25!H166+май.25!H166+июн.25!H166+июл.25!H166+авг.25!H166+сен.25!H166+окт.25!H166+ноя.25!H166+дек.25!H166</f>
        <v>128000</v>
      </c>
      <c r="G168" s="40">
        <f>янв.25!G166</f>
        <v>15554.16</v>
      </c>
      <c r="H168" s="40">
        <f>фев.25!G166</f>
        <v>14086.98</v>
      </c>
      <c r="I168" s="40">
        <f>мар.25!G166</f>
        <v>0</v>
      </c>
      <c r="J168" s="40">
        <f>апр.25!G166</f>
        <v>20037.78</v>
      </c>
      <c r="K168" s="40">
        <f>май.25!G166</f>
        <v>3570.48</v>
      </c>
      <c r="L168" s="40">
        <f>июн.25!G166</f>
        <v>0</v>
      </c>
      <c r="M168" s="40">
        <f>июл.25!G166</f>
        <v>14255.570000000002</v>
      </c>
      <c r="N168" s="40">
        <f>авг.25!G166</f>
        <v>3268.32</v>
      </c>
      <c r="O168" s="40">
        <f>сен.25!G166</f>
        <v>4196.8200000000006</v>
      </c>
      <c r="P168" s="40">
        <f>окт.25!G166</f>
        <v>8121.2800000000007</v>
      </c>
      <c r="Q168" s="40">
        <f>ноя.25!G166</f>
        <v>11142</v>
      </c>
      <c r="R168" s="40">
        <f>дек.25!G166</f>
        <v>12553.320000000002</v>
      </c>
    </row>
    <row r="169" spans="1:18" x14ac:dyDescent="0.25">
      <c r="A169" s="114"/>
      <c r="B169" s="76"/>
      <c r="C169" s="109">
        <v>163</v>
      </c>
      <c r="D169" s="72">
        <v>0</v>
      </c>
      <c r="E169" s="73">
        <f t="shared" si="3"/>
        <v>-4835.1600000000008</v>
      </c>
      <c r="F169" s="39">
        <f>янв.25!H167+фев.25!H167+мар.25!H167+апр.25!H167+май.25!H167+июн.25!H167+июл.25!H167+авг.25!H167+сен.25!H167+окт.25!H167+ноя.25!H167+дек.25!H167</f>
        <v>0</v>
      </c>
      <c r="G169" s="40">
        <f>янв.25!G167</f>
        <v>4390.67</v>
      </c>
      <c r="H169" s="40">
        <f>фев.25!G167</f>
        <v>0</v>
      </c>
      <c r="I169" s="40">
        <f>мар.25!G167</f>
        <v>0</v>
      </c>
      <c r="J169" s="40">
        <f>апр.25!G167</f>
        <v>0</v>
      </c>
      <c r="K169" s="40">
        <f>май.25!G167</f>
        <v>65.97</v>
      </c>
      <c r="L169" s="40">
        <f>июн.25!G167</f>
        <v>139.27000000000001</v>
      </c>
      <c r="M169" s="40">
        <f>июл.25!G167</f>
        <v>49.5</v>
      </c>
      <c r="N169" s="40">
        <f>авг.25!G167</f>
        <v>189.75</v>
      </c>
      <c r="O169" s="40">
        <f>сен.25!G167</f>
        <v>0</v>
      </c>
      <c r="P169" s="40">
        <f>окт.25!G167</f>
        <v>0</v>
      </c>
      <c r="Q169" s="40">
        <f>ноя.25!G167</f>
        <v>0</v>
      </c>
      <c r="R169" s="40">
        <f>дек.25!G167</f>
        <v>0</v>
      </c>
    </row>
    <row r="170" spans="1:18" x14ac:dyDescent="0.25">
      <c r="A170" s="114"/>
      <c r="B170" s="76"/>
      <c r="C170" s="109">
        <v>165</v>
      </c>
      <c r="D170" s="72">
        <v>0</v>
      </c>
      <c r="E170" s="73">
        <f t="shared" si="3"/>
        <v>0</v>
      </c>
      <c r="F170" s="39">
        <f>янв.25!H168+фев.25!H168+мар.25!H168+апр.25!H168+май.25!H168+июн.25!H168+июл.25!H168+авг.25!H168+сен.25!H168+окт.25!H168+ноя.25!H168+дек.25!H168</f>
        <v>0</v>
      </c>
      <c r="G170" s="40">
        <f>янв.25!G168</f>
        <v>0</v>
      </c>
      <c r="H170" s="40">
        <f>фев.25!G168</f>
        <v>0</v>
      </c>
      <c r="I170" s="40">
        <f>мар.25!G168</f>
        <v>0</v>
      </c>
      <c r="J170" s="40">
        <f>апр.25!G168</f>
        <v>0</v>
      </c>
      <c r="K170" s="40">
        <f>май.25!G168</f>
        <v>0</v>
      </c>
      <c r="L170" s="40">
        <f>июн.25!G168</f>
        <v>0</v>
      </c>
      <c r="M170" s="40">
        <f>июл.25!G168</f>
        <v>0</v>
      </c>
      <c r="N170" s="40">
        <f>авг.25!G168</f>
        <v>0</v>
      </c>
      <c r="O170" s="40">
        <f>сен.25!G168</f>
        <v>0</v>
      </c>
      <c r="P170" s="40">
        <f>окт.25!G168</f>
        <v>0</v>
      </c>
      <c r="Q170" s="40">
        <f>ноя.25!G168</f>
        <v>0</v>
      </c>
      <c r="R170" s="40">
        <f>дек.25!G168</f>
        <v>0</v>
      </c>
    </row>
    <row r="171" spans="1:18" x14ac:dyDescent="0.25">
      <c r="A171" s="114"/>
      <c r="B171" s="76"/>
      <c r="C171" s="109">
        <v>166</v>
      </c>
      <c r="D171" s="72">
        <v>0</v>
      </c>
      <c r="E171" s="73">
        <f t="shared" si="3"/>
        <v>0</v>
      </c>
      <c r="F171" s="39">
        <f>янв.25!H169+фев.25!H169+мар.25!H169+апр.25!H169+май.25!H169+июн.25!H169+июл.25!H169+авг.25!H169+сен.25!H169+окт.25!H169+ноя.25!H169+дек.25!H169</f>
        <v>0</v>
      </c>
      <c r="G171" s="40">
        <f>янв.25!G169</f>
        <v>0</v>
      </c>
      <c r="H171" s="40">
        <f>фев.25!G169</f>
        <v>0</v>
      </c>
      <c r="I171" s="40">
        <f>мар.25!G169</f>
        <v>0</v>
      </c>
      <c r="J171" s="40">
        <f>апр.25!G169</f>
        <v>0</v>
      </c>
      <c r="K171" s="40">
        <f>май.25!G169</f>
        <v>0</v>
      </c>
      <c r="L171" s="40">
        <f>июн.25!G169</f>
        <v>0</v>
      </c>
      <c r="M171" s="40">
        <f>июл.25!G169</f>
        <v>0</v>
      </c>
      <c r="N171" s="40">
        <f>авг.25!G169</f>
        <v>0</v>
      </c>
      <c r="O171" s="40">
        <f>сен.25!G169</f>
        <v>0</v>
      </c>
      <c r="P171" s="40">
        <f>окт.25!G169</f>
        <v>0</v>
      </c>
      <c r="Q171" s="40">
        <f>ноя.25!G169</f>
        <v>0</v>
      </c>
      <c r="R171" s="40">
        <f>дек.25!G169</f>
        <v>0</v>
      </c>
    </row>
    <row r="172" spans="1:18" x14ac:dyDescent="0.25">
      <c r="A172" s="114"/>
      <c r="B172" s="76"/>
      <c r="C172" s="109">
        <v>167</v>
      </c>
      <c r="D172" s="72">
        <v>0</v>
      </c>
      <c r="E172" s="73">
        <f t="shared" si="3"/>
        <v>0</v>
      </c>
      <c r="F172" s="39">
        <f>янв.25!H170+фев.25!H170+мар.25!H170+апр.25!H170+май.25!H170+июн.25!H170+июл.25!H170+авг.25!H170+сен.25!H170+окт.25!H170+ноя.25!H170+дек.25!H170</f>
        <v>0</v>
      </c>
      <c r="G172" s="40">
        <f>янв.25!G170</f>
        <v>0</v>
      </c>
      <c r="H172" s="40">
        <f>фев.25!G170</f>
        <v>0</v>
      </c>
      <c r="I172" s="40">
        <f>мар.25!G170</f>
        <v>0</v>
      </c>
      <c r="J172" s="40">
        <f>апр.25!G170</f>
        <v>0</v>
      </c>
      <c r="K172" s="40">
        <f>май.25!G170</f>
        <v>0</v>
      </c>
      <c r="L172" s="40">
        <f>июн.25!G170</f>
        <v>0</v>
      </c>
      <c r="M172" s="40">
        <f>июл.25!G170</f>
        <v>0</v>
      </c>
      <c r="N172" s="40">
        <f>авг.25!G170</f>
        <v>0</v>
      </c>
      <c r="O172" s="40">
        <f>сен.25!G170</f>
        <v>0</v>
      </c>
      <c r="P172" s="40">
        <f>окт.25!G170</f>
        <v>0</v>
      </c>
      <c r="Q172" s="40">
        <f>ноя.25!G170</f>
        <v>0</v>
      </c>
      <c r="R172" s="40">
        <f>дек.25!G170</f>
        <v>0</v>
      </c>
    </row>
    <row r="173" spans="1:18" x14ac:dyDescent="0.25">
      <c r="A173" s="114"/>
      <c r="B173" s="76"/>
      <c r="C173" s="109">
        <v>168</v>
      </c>
      <c r="D173" s="72">
        <v>-14.66000000000497</v>
      </c>
      <c r="E173" s="73">
        <f t="shared" si="3"/>
        <v>-24.750000000005116</v>
      </c>
      <c r="F173" s="39">
        <f>янв.25!H171+фев.25!H171+мар.25!H171+апр.25!H171+май.25!H171+июн.25!H171+июл.25!H171+авг.25!H171+сен.25!H171+окт.25!H171+ноя.25!H171+дек.25!H171</f>
        <v>20898.59</v>
      </c>
      <c r="G173" s="40">
        <f>янв.25!G171</f>
        <v>1480.66</v>
      </c>
      <c r="H173" s="40">
        <f>фев.25!G171</f>
        <v>43.980000000000004</v>
      </c>
      <c r="I173" s="40">
        <f>мар.25!G171</f>
        <v>36.65</v>
      </c>
      <c r="J173" s="40">
        <f>апр.25!G171</f>
        <v>1979.1</v>
      </c>
      <c r="K173" s="40">
        <f>май.25!G171</f>
        <v>5871.33</v>
      </c>
      <c r="L173" s="40">
        <f>июн.25!G171</f>
        <v>1737.21</v>
      </c>
      <c r="M173" s="40">
        <f>июл.25!G171</f>
        <v>1897.5</v>
      </c>
      <c r="N173" s="40">
        <f>авг.25!G171</f>
        <v>2103.75</v>
      </c>
      <c r="O173" s="40">
        <f>сен.25!G171</f>
        <v>915.75</v>
      </c>
      <c r="P173" s="40">
        <f>окт.25!G171</f>
        <v>1600.5</v>
      </c>
      <c r="Q173" s="40">
        <f>ноя.25!G171</f>
        <v>3217.5</v>
      </c>
      <c r="R173" s="40">
        <f>дек.25!G171</f>
        <v>24.75</v>
      </c>
    </row>
    <row r="174" spans="1:18" x14ac:dyDescent="0.25">
      <c r="A174" s="114"/>
      <c r="B174" s="76"/>
      <c r="C174" s="109">
        <v>169</v>
      </c>
      <c r="D174" s="72">
        <v>0</v>
      </c>
      <c r="E174" s="73">
        <f t="shared" si="3"/>
        <v>0</v>
      </c>
      <c r="F174" s="39">
        <f>янв.25!H172+фев.25!H172+мар.25!H172+апр.25!H172+май.25!H172+июн.25!H172+июл.25!H172+авг.25!H172+сен.25!H172+окт.25!H172+ноя.25!H172+дек.25!H172</f>
        <v>0</v>
      </c>
      <c r="G174" s="40">
        <f>янв.25!G172</f>
        <v>0</v>
      </c>
      <c r="H174" s="40">
        <f>фев.25!G172</f>
        <v>0</v>
      </c>
      <c r="I174" s="40">
        <f>мар.25!G172</f>
        <v>0</v>
      </c>
      <c r="J174" s="40">
        <f>апр.25!G172</f>
        <v>0</v>
      </c>
      <c r="K174" s="40">
        <f>май.25!G172</f>
        <v>0</v>
      </c>
      <c r="L174" s="40">
        <f>июн.25!G172</f>
        <v>0</v>
      </c>
      <c r="M174" s="40">
        <f>июл.25!G172</f>
        <v>0</v>
      </c>
      <c r="N174" s="40">
        <f>авг.25!G172</f>
        <v>0</v>
      </c>
      <c r="O174" s="40">
        <f>сен.25!G172</f>
        <v>0</v>
      </c>
      <c r="P174" s="40">
        <f>окт.25!G172</f>
        <v>0</v>
      </c>
      <c r="Q174" s="40">
        <f>ноя.25!G172</f>
        <v>0</v>
      </c>
      <c r="R174" s="40">
        <f>дек.25!G172</f>
        <v>0</v>
      </c>
    </row>
    <row r="175" spans="1:18" x14ac:dyDescent="0.25">
      <c r="A175" s="114"/>
      <c r="B175" s="76"/>
      <c r="C175" s="109">
        <v>170</v>
      </c>
      <c r="D175" s="72">
        <v>-2932.2999999999997</v>
      </c>
      <c r="E175" s="73">
        <f t="shared" si="3"/>
        <v>800.70000000000027</v>
      </c>
      <c r="F175" s="39">
        <f>янв.25!H173+фев.25!H173+мар.25!H173+апр.25!H173+май.25!H173+июн.25!H173+июл.25!H173+авг.25!H173+сен.25!H173+окт.25!H173+ноя.25!H173+дек.25!H173</f>
        <v>3000</v>
      </c>
      <c r="G175" s="40">
        <f>янв.25!G173</f>
        <v>0</v>
      </c>
      <c r="H175" s="40">
        <f>фев.25!G173</f>
        <v>0</v>
      </c>
      <c r="I175" s="40">
        <f>мар.25!G173</f>
        <v>0</v>
      </c>
      <c r="J175" s="40">
        <f>апр.25!G173</f>
        <v>-733</v>
      </c>
      <c r="K175" s="40">
        <f>май.25!G173</f>
        <v>0</v>
      </c>
      <c r="L175" s="40">
        <f>июн.25!G173</f>
        <v>0</v>
      </c>
      <c r="M175" s="40">
        <f>июл.25!G173</f>
        <v>0</v>
      </c>
      <c r="N175" s="40">
        <f>авг.25!G173</f>
        <v>0</v>
      </c>
      <c r="O175" s="40">
        <f>сен.25!G173</f>
        <v>0</v>
      </c>
      <c r="P175" s="40">
        <f>окт.25!G173</f>
        <v>0</v>
      </c>
      <c r="Q175" s="40">
        <f>ноя.25!G173</f>
        <v>0</v>
      </c>
      <c r="R175" s="40">
        <f>дек.25!G173</f>
        <v>0</v>
      </c>
    </row>
    <row r="176" spans="1:18" x14ac:dyDescent="0.25">
      <c r="A176" s="114"/>
      <c r="B176" s="76"/>
      <c r="C176" s="109">
        <v>171</v>
      </c>
      <c r="D176" s="72">
        <v>-1801.8300000000006</v>
      </c>
      <c r="E176" s="73">
        <f t="shared" si="3"/>
        <v>65.099999999998317</v>
      </c>
      <c r="F176" s="39">
        <f>янв.25!H174+фев.25!H174+мар.25!H174+апр.25!H174+май.25!H174+июн.25!H174+июл.25!H174+авг.25!H174+сен.25!H174+окт.25!H174+ноя.25!H174+дек.25!H174</f>
        <v>17300</v>
      </c>
      <c r="G176" s="40">
        <f>янв.25!G174</f>
        <v>0</v>
      </c>
      <c r="H176" s="40">
        <f>фев.25!G174</f>
        <v>0</v>
      </c>
      <c r="I176" s="40">
        <f>мар.25!G174</f>
        <v>5.13</v>
      </c>
      <c r="J176" s="40">
        <f>апр.25!G174</f>
        <v>908.01</v>
      </c>
      <c r="K176" s="40">
        <f>май.25!G174</f>
        <v>2611.17</v>
      </c>
      <c r="L176" s="40">
        <f>июн.25!G174</f>
        <v>2759.94</v>
      </c>
      <c r="M176" s="40">
        <f>июл.25!G174</f>
        <v>2859.78</v>
      </c>
      <c r="N176" s="40">
        <f>авг.25!G174</f>
        <v>2376.96</v>
      </c>
      <c r="O176" s="40">
        <f>сен.25!G174</f>
        <v>2500.7600000000002</v>
      </c>
      <c r="P176" s="40">
        <f>окт.25!G174</f>
        <v>1405.13</v>
      </c>
      <c r="Q176" s="40">
        <f>ноя.25!G174</f>
        <v>6.19</v>
      </c>
      <c r="R176" s="40">
        <f>дек.25!G174</f>
        <v>0</v>
      </c>
    </row>
    <row r="177" spans="1:18" x14ac:dyDescent="0.25">
      <c r="A177" s="43"/>
      <c r="B177" s="76"/>
      <c r="C177" s="109">
        <v>172</v>
      </c>
      <c r="D177" s="72">
        <v>-55609.31</v>
      </c>
      <c r="E177" s="73">
        <f t="shared" si="3"/>
        <v>-35240.899999999994</v>
      </c>
      <c r="F177" s="39">
        <f>янв.25!H175+фев.25!H175+мар.25!H175+апр.25!H175+май.25!H175+июн.25!H175+июл.25!H175+авг.25!H175+сен.25!H175+окт.25!H175+ноя.25!H175+дек.25!H175</f>
        <v>175000</v>
      </c>
      <c r="G177" s="40">
        <f>янв.25!G175</f>
        <v>7036.8</v>
      </c>
      <c r="H177" s="40">
        <f>фев.25!G175</f>
        <v>513.1</v>
      </c>
      <c r="I177" s="40">
        <f>мар.25!G175</f>
        <v>564.41</v>
      </c>
      <c r="J177" s="40">
        <f>апр.25!G175</f>
        <v>63250.57</v>
      </c>
      <c r="K177" s="40">
        <f>май.25!G175</f>
        <v>9023.23</v>
      </c>
      <c r="L177" s="40">
        <f>июн.25!G175</f>
        <v>4258.7300000000005</v>
      </c>
      <c r="M177" s="40">
        <f>июл.25!G175</f>
        <v>3638.25</v>
      </c>
      <c r="N177" s="40">
        <f>авг.25!G175</f>
        <v>4496.25</v>
      </c>
      <c r="O177" s="40">
        <f>сен.25!G175</f>
        <v>7119.75</v>
      </c>
      <c r="P177" s="40">
        <f>окт.25!G175</f>
        <v>16376.25</v>
      </c>
      <c r="Q177" s="40">
        <f>ноя.25!G175</f>
        <v>18447</v>
      </c>
      <c r="R177" s="40">
        <f>дек.25!G175</f>
        <v>19907.25</v>
      </c>
    </row>
    <row r="178" spans="1:18" x14ac:dyDescent="0.25">
      <c r="A178" s="43"/>
      <c r="B178" s="76"/>
      <c r="C178" s="109">
        <v>173</v>
      </c>
      <c r="D178" s="72">
        <v>11833.450000000006</v>
      </c>
      <c r="E178" s="73">
        <f t="shared" si="3"/>
        <v>16483.700000000008</v>
      </c>
      <c r="F178" s="39">
        <f>янв.25!H176+фев.25!H176+мар.25!H176+апр.25!H176+май.25!H176+июн.25!H176+июл.25!H176+авг.25!H176+сен.25!H176+окт.25!H176+ноя.25!H176+дек.25!H176</f>
        <v>57200</v>
      </c>
      <c r="G178" s="40">
        <f>янв.25!G176</f>
        <v>7920.72</v>
      </c>
      <c r="H178" s="40">
        <f>фев.25!G176</f>
        <v>6017.49</v>
      </c>
      <c r="I178" s="40">
        <f>мар.25!G176</f>
        <v>3478.14</v>
      </c>
      <c r="J178" s="40">
        <f>апр.25!G176</f>
        <v>2405.9699999999998</v>
      </c>
      <c r="K178" s="40">
        <f>май.25!G176</f>
        <v>3765.42</v>
      </c>
      <c r="L178" s="40">
        <f>июн.25!G176</f>
        <v>5037.66</v>
      </c>
      <c r="M178" s="40">
        <f>июл.25!G176</f>
        <v>4283.4800000000005</v>
      </c>
      <c r="N178" s="40">
        <f>авг.25!G176</f>
        <v>2804.07</v>
      </c>
      <c r="O178" s="40">
        <f>сен.25!G176</f>
        <v>3590.2000000000003</v>
      </c>
      <c r="P178" s="40">
        <f>окт.25!G176</f>
        <v>4370.1400000000003</v>
      </c>
      <c r="Q178" s="40">
        <f>ноя.25!G176</f>
        <v>5044.8500000000004</v>
      </c>
      <c r="R178" s="40">
        <f>дек.25!G176</f>
        <v>3831.61</v>
      </c>
    </row>
    <row r="179" spans="1:18" x14ac:dyDescent="0.25">
      <c r="A179" s="114"/>
      <c r="B179" s="76"/>
      <c r="C179" s="109">
        <v>174</v>
      </c>
      <c r="D179" s="72">
        <v>-26.330000000000002</v>
      </c>
      <c r="E179" s="73">
        <f t="shared" si="3"/>
        <v>-26.330000000000002</v>
      </c>
      <c r="F179" s="39">
        <f>янв.25!H177+фев.25!H177+мар.25!H177+апр.25!H177+май.25!H177+июн.25!H177+июл.25!H177+авг.25!H177+сен.25!H177+окт.25!H177+ноя.25!H177+дек.25!H177</f>
        <v>0</v>
      </c>
      <c r="G179" s="40">
        <f>янв.25!G177</f>
        <v>0</v>
      </c>
      <c r="H179" s="40">
        <f>фев.25!G177</f>
        <v>0</v>
      </c>
      <c r="I179" s="40">
        <f>мар.25!G177</f>
        <v>0</v>
      </c>
      <c r="J179" s="40">
        <f>апр.25!G177</f>
        <v>0</v>
      </c>
      <c r="K179" s="40">
        <f>май.25!G177</f>
        <v>0</v>
      </c>
      <c r="L179" s="40">
        <f>июн.25!G177</f>
        <v>0</v>
      </c>
      <c r="M179" s="40">
        <f>июл.25!G177</f>
        <v>0</v>
      </c>
      <c r="N179" s="40">
        <f>авг.25!G177</f>
        <v>0</v>
      </c>
      <c r="O179" s="40">
        <f>сен.25!G177</f>
        <v>0</v>
      </c>
      <c r="P179" s="40">
        <f>окт.25!G177</f>
        <v>0</v>
      </c>
      <c r="Q179" s="40">
        <f>ноя.25!G177</f>
        <v>0</v>
      </c>
      <c r="R179" s="40">
        <f>дек.25!G177</f>
        <v>0</v>
      </c>
    </row>
    <row r="180" spans="1:18" x14ac:dyDescent="0.25">
      <c r="A180" s="22"/>
      <c r="B180" s="76"/>
      <c r="C180" s="109">
        <f>175</f>
        <v>175</v>
      </c>
      <c r="D180" s="72">
        <v>-2694.9100000000003</v>
      </c>
      <c r="E180" s="73">
        <f t="shared" si="3"/>
        <v>-20.809999999999945</v>
      </c>
      <c r="F180" s="39">
        <f>янв.25!H178+фев.25!H178+мар.25!H178+апр.25!H178+май.25!H178+июн.25!H178+июл.25!H178+авг.25!H178+сен.25!H178+окт.25!H178+ноя.25!H178+дек.25!H178</f>
        <v>8000</v>
      </c>
      <c r="G180" s="40">
        <f>янв.25!G178</f>
        <v>0</v>
      </c>
      <c r="H180" s="40">
        <f>фев.25!G178</f>
        <v>0</v>
      </c>
      <c r="I180" s="40">
        <f>мар.25!G178</f>
        <v>0</v>
      </c>
      <c r="J180" s="40">
        <f>апр.25!G178</f>
        <v>307.86</v>
      </c>
      <c r="K180" s="40">
        <f>май.25!G178</f>
        <v>117.28</v>
      </c>
      <c r="L180" s="40">
        <f>июн.25!G178</f>
        <v>1444.01</v>
      </c>
      <c r="M180" s="40">
        <f>июл.25!G178</f>
        <v>1303.5</v>
      </c>
      <c r="N180" s="40">
        <f>авг.25!G178</f>
        <v>1402.5</v>
      </c>
      <c r="O180" s="40">
        <f>сен.25!G178</f>
        <v>354.75</v>
      </c>
      <c r="P180" s="40">
        <f>окт.25!G178</f>
        <v>396</v>
      </c>
      <c r="Q180" s="40">
        <f>ноя.25!G178</f>
        <v>0</v>
      </c>
      <c r="R180" s="40">
        <f>дек.25!G178</f>
        <v>0</v>
      </c>
    </row>
    <row r="181" spans="1:18" x14ac:dyDescent="0.25">
      <c r="A181" s="114"/>
      <c r="B181" s="76"/>
      <c r="C181" s="109">
        <v>176</v>
      </c>
      <c r="D181" s="72">
        <v>-27.747800000000002</v>
      </c>
      <c r="E181" s="73">
        <f t="shared" si="3"/>
        <v>-27.747800000000002</v>
      </c>
      <c r="F181" s="39">
        <f>янв.25!H179+фев.25!H179+мар.25!H179+апр.25!H179+май.25!H179+июн.25!H179+июл.25!H179+авг.25!H179+сен.25!H179+окт.25!H179+ноя.25!H179+дек.25!H179</f>
        <v>0</v>
      </c>
      <c r="G181" s="40">
        <f>янв.25!G179</f>
        <v>0</v>
      </c>
      <c r="H181" s="40">
        <f>фев.25!G179</f>
        <v>0</v>
      </c>
      <c r="I181" s="40">
        <f>мар.25!G179</f>
        <v>0</v>
      </c>
      <c r="J181" s="40">
        <f>апр.25!G179</f>
        <v>0</v>
      </c>
      <c r="K181" s="40">
        <f>май.25!G179</f>
        <v>0</v>
      </c>
      <c r="L181" s="40">
        <f>июн.25!G179</f>
        <v>0</v>
      </c>
      <c r="M181" s="40">
        <f>июл.25!G179</f>
        <v>0</v>
      </c>
      <c r="N181" s="40">
        <f>авг.25!G179</f>
        <v>0</v>
      </c>
      <c r="O181" s="40">
        <f>сен.25!G179</f>
        <v>0</v>
      </c>
      <c r="P181" s="40">
        <f>окт.25!G179</f>
        <v>0</v>
      </c>
      <c r="Q181" s="40">
        <f>ноя.25!G179</f>
        <v>0</v>
      </c>
      <c r="R181" s="40">
        <f>дек.25!G179</f>
        <v>0</v>
      </c>
    </row>
    <row r="182" spans="1:18" x14ac:dyDescent="0.25">
      <c r="A182" s="114"/>
      <c r="B182" s="76"/>
      <c r="C182" s="109">
        <v>177</v>
      </c>
      <c r="D182" s="72">
        <v>720.43999999999687</v>
      </c>
      <c r="E182" s="73">
        <f t="shared" si="3"/>
        <v>-9040.9900000000034</v>
      </c>
      <c r="F182" s="39">
        <f>янв.25!H180+фев.25!H180+мар.25!H180+апр.25!H180+май.25!H180+июн.25!H180+июл.25!H180+авг.25!H180+сен.25!H180+окт.25!H180+ноя.25!H180+дек.25!H180</f>
        <v>20000</v>
      </c>
      <c r="G182" s="40">
        <f>янв.25!G180</f>
        <v>4837.8</v>
      </c>
      <c r="H182" s="40">
        <f>фев.25!G180</f>
        <v>4749.84</v>
      </c>
      <c r="I182" s="40">
        <f>мар.25!G180</f>
        <v>2301.62</v>
      </c>
      <c r="J182" s="40">
        <f>апр.25!G180</f>
        <v>2484.87</v>
      </c>
      <c r="K182" s="40">
        <f>май.25!G180</f>
        <v>2477.54</v>
      </c>
      <c r="L182" s="40">
        <f>июн.25!G180</f>
        <v>1260.76</v>
      </c>
      <c r="M182" s="40">
        <f>июл.25!G180</f>
        <v>1295.25</v>
      </c>
      <c r="N182" s="40">
        <f>авг.25!G180</f>
        <v>915.75</v>
      </c>
      <c r="O182" s="40">
        <f>сен.25!G180</f>
        <v>1386</v>
      </c>
      <c r="P182" s="40">
        <f>окт.25!G180</f>
        <v>3225.75</v>
      </c>
      <c r="Q182" s="40">
        <f>ноя.25!G180</f>
        <v>2532.75</v>
      </c>
      <c r="R182" s="40">
        <f>дек.25!G180</f>
        <v>2293.5</v>
      </c>
    </row>
    <row r="183" spans="1:18" x14ac:dyDescent="0.25">
      <c r="A183" s="114"/>
      <c r="B183" s="76"/>
      <c r="C183" s="109">
        <v>178</v>
      </c>
      <c r="D183" s="72">
        <v>0</v>
      </c>
      <c r="E183" s="73">
        <f t="shared" si="3"/>
        <v>0</v>
      </c>
      <c r="F183" s="39">
        <f>янв.25!H181+фев.25!H181+мар.25!H181+апр.25!H181+май.25!H181+июн.25!H181+июл.25!H181+авг.25!H181+сен.25!H181+окт.25!H181+ноя.25!H181+дек.25!H181</f>
        <v>0</v>
      </c>
      <c r="G183" s="40">
        <f>янв.25!G181</f>
        <v>0</v>
      </c>
      <c r="H183" s="40">
        <f>фев.25!G181</f>
        <v>0</v>
      </c>
      <c r="I183" s="40">
        <f>мар.25!G181</f>
        <v>0</v>
      </c>
      <c r="J183" s="40">
        <f>апр.25!G181</f>
        <v>0</v>
      </c>
      <c r="K183" s="40">
        <f>май.25!G181</f>
        <v>0</v>
      </c>
      <c r="L183" s="40">
        <f>июн.25!G181</f>
        <v>0</v>
      </c>
      <c r="M183" s="40">
        <f>июл.25!G181</f>
        <v>0</v>
      </c>
      <c r="N183" s="40">
        <f>авг.25!G181</f>
        <v>0</v>
      </c>
      <c r="O183" s="40">
        <f>сен.25!G181</f>
        <v>0</v>
      </c>
      <c r="P183" s="40">
        <f>окт.25!G181</f>
        <v>0</v>
      </c>
      <c r="Q183" s="40">
        <f>ноя.25!G181</f>
        <v>0</v>
      </c>
      <c r="R183" s="40">
        <f>дек.25!G181</f>
        <v>0</v>
      </c>
    </row>
    <row r="184" spans="1:18" x14ac:dyDescent="0.25">
      <c r="A184" s="114"/>
      <c r="B184" s="76"/>
      <c r="C184" s="109">
        <v>179</v>
      </c>
      <c r="D184" s="72">
        <v>0</v>
      </c>
      <c r="E184" s="73">
        <f t="shared" si="3"/>
        <v>0</v>
      </c>
      <c r="F184" s="39">
        <f>янв.25!H182+фев.25!H182+мар.25!H182+апр.25!H182+май.25!H182+июн.25!H182+июл.25!H182+авг.25!H182+сен.25!H182+окт.25!H182+ноя.25!H182+дек.25!H182</f>
        <v>0</v>
      </c>
      <c r="G184" s="40">
        <f>янв.25!G182</f>
        <v>0</v>
      </c>
      <c r="H184" s="40">
        <f>фев.25!G182</f>
        <v>0</v>
      </c>
      <c r="I184" s="40">
        <f>мар.25!G182</f>
        <v>0</v>
      </c>
      <c r="J184" s="40">
        <f>апр.25!G182</f>
        <v>0</v>
      </c>
      <c r="K184" s="40">
        <f>май.25!G182</f>
        <v>0</v>
      </c>
      <c r="L184" s="40">
        <f>июн.25!G182</f>
        <v>0</v>
      </c>
      <c r="M184" s="40">
        <f>июл.25!G182</f>
        <v>0</v>
      </c>
      <c r="N184" s="40">
        <f>авг.25!G182</f>
        <v>0</v>
      </c>
      <c r="O184" s="40">
        <f>сен.25!G182</f>
        <v>0</v>
      </c>
      <c r="P184" s="40">
        <f>окт.25!G182</f>
        <v>0</v>
      </c>
      <c r="Q184" s="40">
        <f>ноя.25!G182</f>
        <v>0</v>
      </c>
      <c r="R184" s="40">
        <f>дек.25!G182</f>
        <v>0</v>
      </c>
    </row>
    <row r="185" spans="1:18" x14ac:dyDescent="0.25">
      <c r="A185" s="114"/>
      <c r="B185" s="76"/>
      <c r="C185" s="109">
        <v>180</v>
      </c>
      <c r="D185" s="72">
        <v>0</v>
      </c>
      <c r="E185" s="73">
        <f t="shared" si="3"/>
        <v>0</v>
      </c>
      <c r="F185" s="39">
        <f>янв.25!H183+фев.25!H183+мар.25!H183+апр.25!H183+май.25!H183+июн.25!H183+июл.25!H183+авг.25!H183+сен.25!H183+окт.25!H183+ноя.25!H183+дек.25!H183</f>
        <v>0</v>
      </c>
      <c r="G185" s="40">
        <f>янв.25!G183</f>
        <v>0</v>
      </c>
      <c r="H185" s="40">
        <f>фев.25!G183</f>
        <v>0</v>
      </c>
      <c r="I185" s="40">
        <f>мар.25!G183</f>
        <v>0</v>
      </c>
      <c r="J185" s="40">
        <f>апр.25!G183</f>
        <v>0</v>
      </c>
      <c r="K185" s="40">
        <f>май.25!G183</f>
        <v>0</v>
      </c>
      <c r="L185" s="40">
        <f>июн.25!G183</f>
        <v>0</v>
      </c>
      <c r="M185" s="40">
        <f>июл.25!G183</f>
        <v>0</v>
      </c>
      <c r="N185" s="40">
        <f>авг.25!G183</f>
        <v>0</v>
      </c>
      <c r="O185" s="40">
        <f>сен.25!G183</f>
        <v>0</v>
      </c>
      <c r="P185" s="40">
        <f>окт.25!G183</f>
        <v>0</v>
      </c>
      <c r="Q185" s="40">
        <f>ноя.25!G183</f>
        <v>0</v>
      </c>
      <c r="R185" s="40">
        <f>дек.25!G183</f>
        <v>0</v>
      </c>
    </row>
    <row r="186" spans="1:18" x14ac:dyDescent="0.25">
      <c r="A186" s="114"/>
      <c r="B186" s="76"/>
      <c r="C186" s="109">
        <v>181</v>
      </c>
      <c r="D186" s="72">
        <v>-397.54000000000008</v>
      </c>
      <c r="E186" s="73">
        <f t="shared" si="3"/>
        <v>-2118.37</v>
      </c>
      <c r="F186" s="39">
        <f>янв.25!H184+фев.25!H184+мар.25!H184+апр.25!H184+май.25!H184+июн.25!H184+июл.25!H184+авг.25!H184+сен.25!H184+окт.25!H184+ноя.25!H184+дек.25!H184</f>
        <v>397.54</v>
      </c>
      <c r="G186" s="40">
        <f>янв.25!G184</f>
        <v>7.33</v>
      </c>
      <c r="H186" s="40">
        <f>фев.25!G184</f>
        <v>0</v>
      </c>
      <c r="I186" s="40">
        <f>мар.25!G184</f>
        <v>0</v>
      </c>
      <c r="J186" s="40">
        <f>апр.25!G184</f>
        <v>0</v>
      </c>
      <c r="K186" s="40">
        <f>май.25!G184</f>
        <v>2059.73</v>
      </c>
      <c r="L186" s="40">
        <f>июн.25!G184</f>
        <v>51.31</v>
      </c>
      <c r="M186" s="40">
        <f>июл.25!G184</f>
        <v>0</v>
      </c>
      <c r="N186" s="40">
        <f>авг.25!G184</f>
        <v>0</v>
      </c>
      <c r="O186" s="40">
        <f>сен.25!G184</f>
        <v>0</v>
      </c>
      <c r="P186" s="40">
        <f>окт.25!G184</f>
        <v>0</v>
      </c>
      <c r="Q186" s="40">
        <f>ноя.25!G184</f>
        <v>0</v>
      </c>
      <c r="R186" s="40">
        <f>дек.25!G184</f>
        <v>0</v>
      </c>
    </row>
    <row r="187" spans="1:18" x14ac:dyDescent="0.25">
      <c r="A187" s="114"/>
      <c r="B187" s="76"/>
      <c r="C187" s="109">
        <v>182</v>
      </c>
      <c r="D187" s="72">
        <v>0</v>
      </c>
      <c r="E187" s="73">
        <f t="shared" si="3"/>
        <v>0</v>
      </c>
      <c r="F187" s="39">
        <f>янв.25!H185+фев.25!H185+мар.25!H185+апр.25!H185+май.25!H185+июн.25!H185+июл.25!H185+авг.25!H185+сен.25!H185+окт.25!H185+ноя.25!H185+дек.25!H185</f>
        <v>0</v>
      </c>
      <c r="G187" s="40">
        <f>янв.25!G185</f>
        <v>0</v>
      </c>
      <c r="H187" s="40">
        <f>фев.25!G185</f>
        <v>0</v>
      </c>
      <c r="I187" s="40">
        <f>мар.25!G185</f>
        <v>0</v>
      </c>
      <c r="J187" s="40">
        <f>апр.25!G185</f>
        <v>0</v>
      </c>
      <c r="K187" s="40">
        <f>май.25!G185</f>
        <v>0</v>
      </c>
      <c r="L187" s="40">
        <f>июн.25!G185</f>
        <v>0</v>
      </c>
      <c r="M187" s="40">
        <f>июл.25!G185</f>
        <v>0</v>
      </c>
      <c r="N187" s="40">
        <f>авг.25!G185</f>
        <v>0</v>
      </c>
      <c r="O187" s="40">
        <f>сен.25!G185</f>
        <v>0</v>
      </c>
      <c r="P187" s="40">
        <f>окт.25!G185</f>
        <v>0</v>
      </c>
      <c r="Q187" s="40">
        <f>ноя.25!G185</f>
        <v>0</v>
      </c>
      <c r="R187" s="40">
        <f>дек.25!G185</f>
        <v>0</v>
      </c>
    </row>
    <row r="188" spans="1:18" x14ac:dyDescent="0.25">
      <c r="A188" s="114"/>
      <c r="B188" s="76"/>
      <c r="C188" s="109">
        <v>183</v>
      </c>
      <c r="D188" s="72">
        <v>-160.19</v>
      </c>
      <c r="E188" s="73">
        <f t="shared" si="3"/>
        <v>575.93000000000006</v>
      </c>
      <c r="F188" s="39">
        <f>янв.25!H186+фев.25!H186+мар.25!H186+апр.25!H186+май.25!H186+июн.25!H186+июл.25!H186+авг.25!H186+сен.25!H186+окт.25!H186+ноя.25!H186+дек.25!H186</f>
        <v>1000</v>
      </c>
      <c r="G188" s="40">
        <f>янв.25!G186</f>
        <v>7.33</v>
      </c>
      <c r="H188" s="40">
        <f>фев.25!G186</f>
        <v>0</v>
      </c>
      <c r="I188" s="40">
        <f>мар.25!G186</f>
        <v>0</v>
      </c>
      <c r="J188" s="40">
        <f>апр.25!G186</f>
        <v>0</v>
      </c>
      <c r="K188" s="40">
        <f>май.25!G186</f>
        <v>36.65</v>
      </c>
      <c r="L188" s="40">
        <f>июн.25!G186</f>
        <v>219.9</v>
      </c>
      <c r="M188" s="40">
        <f>июл.25!G186</f>
        <v>0</v>
      </c>
      <c r="N188" s="40">
        <f>авг.25!G186</f>
        <v>0</v>
      </c>
      <c r="O188" s="40">
        <f>сен.25!G186</f>
        <v>0</v>
      </c>
      <c r="P188" s="40">
        <f>окт.25!G186</f>
        <v>0</v>
      </c>
      <c r="Q188" s="40">
        <f>ноя.25!G186</f>
        <v>0</v>
      </c>
      <c r="R188" s="40">
        <f>дек.25!G186</f>
        <v>0</v>
      </c>
    </row>
    <row r="189" spans="1:18" x14ac:dyDescent="0.25">
      <c r="A189" s="114"/>
      <c r="B189" s="76"/>
      <c r="C189" s="109">
        <v>184</v>
      </c>
      <c r="D189" s="72">
        <v>0</v>
      </c>
      <c r="E189" s="73">
        <f t="shared" si="3"/>
        <v>0</v>
      </c>
      <c r="F189" s="39">
        <f>янв.25!H187+фев.25!H187+мар.25!H187+апр.25!H187+май.25!H187+июн.25!H187+июл.25!H187+авг.25!H187+сен.25!H187+окт.25!H187+ноя.25!H187+дек.25!H187</f>
        <v>0</v>
      </c>
      <c r="G189" s="40">
        <f>янв.25!G187</f>
        <v>0</v>
      </c>
      <c r="H189" s="40">
        <f>фев.25!G187</f>
        <v>0</v>
      </c>
      <c r="I189" s="40">
        <f>мар.25!G187</f>
        <v>0</v>
      </c>
      <c r="J189" s="40">
        <f>апр.25!G187</f>
        <v>0</v>
      </c>
      <c r="K189" s="40">
        <f>май.25!G187</f>
        <v>0</v>
      </c>
      <c r="L189" s="40">
        <f>июн.25!G187</f>
        <v>0</v>
      </c>
      <c r="M189" s="40">
        <f>июл.25!G187</f>
        <v>0</v>
      </c>
      <c r="N189" s="40">
        <f>авг.25!G187</f>
        <v>0</v>
      </c>
      <c r="O189" s="40">
        <f>сен.25!G187</f>
        <v>0</v>
      </c>
      <c r="P189" s="40">
        <f>окт.25!G187</f>
        <v>0</v>
      </c>
      <c r="Q189" s="40">
        <f>ноя.25!G187</f>
        <v>0</v>
      </c>
      <c r="R189" s="40">
        <f>дек.25!G187</f>
        <v>0</v>
      </c>
    </row>
    <row r="190" spans="1:18" x14ac:dyDescent="0.25">
      <c r="A190" s="114"/>
      <c r="B190" s="76"/>
      <c r="C190" s="109">
        <v>185</v>
      </c>
      <c r="D190" s="72">
        <v>0</v>
      </c>
      <c r="E190" s="73">
        <f t="shared" si="3"/>
        <v>0</v>
      </c>
      <c r="F190" s="39">
        <f>янв.25!H188+фев.25!H188+мар.25!H188+апр.25!H188+май.25!H188+июн.25!H188+июл.25!H188+авг.25!H188+сен.25!H188+окт.25!H188+ноя.25!H188+дек.25!H188</f>
        <v>0</v>
      </c>
      <c r="G190" s="40">
        <f>янв.25!G188</f>
        <v>0</v>
      </c>
      <c r="H190" s="40">
        <f>фев.25!G188</f>
        <v>0</v>
      </c>
      <c r="I190" s="40">
        <f>мар.25!G188</f>
        <v>0</v>
      </c>
      <c r="J190" s="40">
        <f>апр.25!G188</f>
        <v>0</v>
      </c>
      <c r="K190" s="40">
        <f>май.25!G188</f>
        <v>0</v>
      </c>
      <c r="L190" s="40">
        <f>июн.25!G188</f>
        <v>0</v>
      </c>
      <c r="M190" s="40">
        <f>июл.25!G188</f>
        <v>0</v>
      </c>
      <c r="N190" s="40">
        <f>авг.25!G188</f>
        <v>0</v>
      </c>
      <c r="O190" s="40">
        <f>сен.25!G188</f>
        <v>0</v>
      </c>
      <c r="P190" s="40">
        <f>окт.25!G188</f>
        <v>0</v>
      </c>
      <c r="Q190" s="40">
        <f>ноя.25!G188</f>
        <v>0</v>
      </c>
      <c r="R190" s="40">
        <f>дек.25!G188</f>
        <v>0</v>
      </c>
    </row>
    <row r="191" spans="1:18" x14ac:dyDescent="0.25">
      <c r="A191" s="114"/>
      <c r="B191" s="76"/>
      <c r="C191" s="109">
        <v>186</v>
      </c>
      <c r="D191" s="72">
        <v>0</v>
      </c>
      <c r="E191" s="73">
        <f t="shared" si="3"/>
        <v>0</v>
      </c>
      <c r="F191" s="39">
        <f>янв.25!H189+фев.25!H189+мар.25!H189+апр.25!H189+май.25!H189+июн.25!H189+июл.25!H189+авг.25!H189+сен.25!H189+окт.25!H189+ноя.25!H189+дек.25!H189</f>
        <v>0</v>
      </c>
      <c r="G191" s="40">
        <f>янв.25!G189</f>
        <v>0</v>
      </c>
      <c r="H191" s="40">
        <f>фев.25!G189</f>
        <v>0</v>
      </c>
      <c r="I191" s="40">
        <f>мар.25!G189</f>
        <v>0</v>
      </c>
      <c r="J191" s="40">
        <f>апр.25!G189</f>
        <v>0</v>
      </c>
      <c r="K191" s="40">
        <f>май.25!G189</f>
        <v>0</v>
      </c>
      <c r="L191" s="40">
        <f>июн.25!G189</f>
        <v>0</v>
      </c>
      <c r="M191" s="40">
        <f>июл.25!G189</f>
        <v>0</v>
      </c>
      <c r="N191" s="40">
        <f>авг.25!G189</f>
        <v>0</v>
      </c>
      <c r="O191" s="40">
        <f>сен.25!G189</f>
        <v>0</v>
      </c>
      <c r="P191" s="40">
        <f>окт.25!G189</f>
        <v>0</v>
      </c>
      <c r="Q191" s="40">
        <f>ноя.25!G189</f>
        <v>0</v>
      </c>
      <c r="R191" s="40">
        <f>дек.25!G189</f>
        <v>0</v>
      </c>
    </row>
    <row r="192" spans="1:18" x14ac:dyDescent="0.25">
      <c r="A192" s="114"/>
      <c r="B192" s="76"/>
      <c r="C192" s="109">
        <v>187</v>
      </c>
      <c r="D192" s="72">
        <v>-6575.0100000000111</v>
      </c>
      <c r="E192" s="73">
        <f t="shared" si="3"/>
        <v>-5040.7500000000091</v>
      </c>
      <c r="F192" s="39">
        <f>янв.25!H190+фев.25!H190+мар.25!H190+апр.25!H190+май.25!H190+июн.25!H190+июл.25!H190+авг.25!H190+сен.25!H190+окт.25!H190+ноя.25!H190+дек.25!H190</f>
        <v>44201.08</v>
      </c>
      <c r="G192" s="40">
        <f>янв.25!G190</f>
        <v>7124.76</v>
      </c>
      <c r="H192" s="40">
        <f>фев.25!G190</f>
        <v>7491.26</v>
      </c>
      <c r="I192" s="40">
        <f>мар.25!G190</f>
        <v>4016.84</v>
      </c>
      <c r="J192" s="40">
        <f>апр.25!G190</f>
        <v>2836.71</v>
      </c>
      <c r="K192" s="40">
        <f>май.25!G190</f>
        <v>3672.33</v>
      </c>
      <c r="L192" s="40">
        <f>июн.25!G190</f>
        <v>1825.17</v>
      </c>
      <c r="M192" s="40">
        <f>июл.25!G190</f>
        <v>2235.75</v>
      </c>
      <c r="N192" s="40">
        <f>авг.25!G190</f>
        <v>1592.25</v>
      </c>
      <c r="O192" s="40">
        <f>сен.25!G190</f>
        <v>750.75</v>
      </c>
      <c r="P192" s="40">
        <f>окт.25!G190</f>
        <v>1254</v>
      </c>
      <c r="Q192" s="40">
        <f>ноя.25!G190</f>
        <v>4826.25</v>
      </c>
      <c r="R192" s="40">
        <f>дек.25!G190</f>
        <v>5040.75</v>
      </c>
    </row>
    <row r="193" spans="1:18" x14ac:dyDescent="0.25">
      <c r="A193" s="114"/>
      <c r="B193" s="76"/>
      <c r="C193" s="109">
        <v>188</v>
      </c>
      <c r="D193" s="72">
        <v>-960.23000000000138</v>
      </c>
      <c r="E193" s="73">
        <f t="shared" si="3"/>
        <v>-2496.6800000000012</v>
      </c>
      <c r="F193" s="39">
        <f>янв.25!H191+фев.25!H191+мар.25!H191+апр.25!H191+май.25!H191+июн.25!H191+июл.25!H191+авг.25!H191+сен.25!H191+окт.25!H191+ноя.25!H191+дек.25!H191</f>
        <v>1000</v>
      </c>
      <c r="G193" s="40">
        <f>янв.25!G191</f>
        <v>0</v>
      </c>
      <c r="H193" s="40">
        <f>фев.25!G191</f>
        <v>0</v>
      </c>
      <c r="I193" s="40">
        <f>мар.25!G191</f>
        <v>0</v>
      </c>
      <c r="J193" s="40">
        <f>апр.25!G191</f>
        <v>0</v>
      </c>
      <c r="K193" s="40">
        <f>май.25!G191</f>
        <v>461.79</v>
      </c>
      <c r="L193" s="40">
        <f>июн.25!G191</f>
        <v>1480.66</v>
      </c>
      <c r="M193" s="40">
        <f>июл.25!G191</f>
        <v>0</v>
      </c>
      <c r="N193" s="40">
        <f>авг.25!G191</f>
        <v>0</v>
      </c>
      <c r="O193" s="40">
        <f>сен.25!G191</f>
        <v>0</v>
      </c>
      <c r="P193" s="40">
        <f>окт.25!G191</f>
        <v>0</v>
      </c>
      <c r="Q193" s="40">
        <f>ноя.25!G191</f>
        <v>0</v>
      </c>
      <c r="R193" s="40">
        <f>дек.25!G191</f>
        <v>594</v>
      </c>
    </row>
    <row r="194" spans="1:18" x14ac:dyDescent="0.25">
      <c r="A194" s="114"/>
      <c r="B194" s="76"/>
      <c r="C194" s="109">
        <v>189</v>
      </c>
      <c r="D194" s="72">
        <v>3959.3599999999997</v>
      </c>
      <c r="E194" s="73">
        <f t="shared" si="3"/>
        <v>3423.5699999999988</v>
      </c>
      <c r="F194" s="39">
        <f>янв.25!H192+фев.25!H192+мар.25!H192+апр.25!H192+май.25!H192+июн.25!H192+июл.25!H192+авг.25!H192+сен.25!H192+окт.25!H192+ноя.25!H192+дек.25!H192</f>
        <v>8600</v>
      </c>
      <c r="G194" s="40">
        <f>янв.25!G192</f>
        <v>0</v>
      </c>
      <c r="H194" s="40">
        <f>фев.25!G192</f>
        <v>0</v>
      </c>
      <c r="I194" s="40">
        <f>мар.25!G192</f>
        <v>0</v>
      </c>
      <c r="J194" s="40">
        <f>апр.25!G192</f>
        <v>608.39</v>
      </c>
      <c r="K194" s="40">
        <f>май.25!G192</f>
        <v>0</v>
      </c>
      <c r="L194" s="40">
        <f>июн.25!G192</f>
        <v>2785.4</v>
      </c>
      <c r="M194" s="40">
        <f>июл.25!G192</f>
        <v>1691.25</v>
      </c>
      <c r="N194" s="40">
        <f>авг.25!G192</f>
        <v>1740.75</v>
      </c>
      <c r="O194" s="40">
        <f>сен.25!G192</f>
        <v>1765.5</v>
      </c>
      <c r="P194" s="40">
        <f>окт.25!G192</f>
        <v>544.5</v>
      </c>
      <c r="Q194" s="40">
        <f>ноя.25!G192</f>
        <v>0</v>
      </c>
      <c r="R194" s="40">
        <f>дек.25!G192</f>
        <v>0</v>
      </c>
    </row>
    <row r="195" spans="1:18" x14ac:dyDescent="0.25">
      <c r="A195" s="114"/>
      <c r="B195" s="76" t="s">
        <v>22</v>
      </c>
      <c r="C195" s="109">
        <v>190</v>
      </c>
      <c r="D195" s="72">
        <v>0</v>
      </c>
      <c r="E195" s="73">
        <f t="shared" si="3"/>
        <v>0</v>
      </c>
      <c r="F195" s="39">
        <f>янв.25!H193+фев.25!H193+мар.25!H193+апр.25!H193+май.25!H193+июн.25!H193+июл.25!H193+авг.25!H193+сен.25!H193+окт.25!H193+ноя.25!H193+дек.25!H193</f>
        <v>0</v>
      </c>
      <c r="G195" s="40">
        <f>янв.25!G193</f>
        <v>0</v>
      </c>
      <c r="H195" s="40">
        <f>фев.25!G193</f>
        <v>0</v>
      </c>
      <c r="I195" s="40">
        <f>мар.25!G193</f>
        <v>0</v>
      </c>
      <c r="J195" s="40">
        <f>апр.25!G193</f>
        <v>0</v>
      </c>
      <c r="K195" s="40">
        <f>май.25!G193</f>
        <v>0</v>
      </c>
      <c r="L195" s="40">
        <f>июн.25!G193</f>
        <v>0</v>
      </c>
      <c r="M195" s="40">
        <f>июл.25!G193</f>
        <v>0</v>
      </c>
      <c r="N195" s="40">
        <f>авг.25!G193</f>
        <v>0</v>
      </c>
      <c r="O195" s="40">
        <f>сен.25!G193</f>
        <v>0</v>
      </c>
      <c r="P195" s="40">
        <f>окт.25!G193</f>
        <v>0</v>
      </c>
      <c r="Q195" s="40">
        <f>ноя.25!G193</f>
        <v>0</v>
      </c>
      <c r="R195" s="40">
        <f>дек.25!G193</f>
        <v>0</v>
      </c>
    </row>
    <row r="196" spans="1:18" x14ac:dyDescent="0.25">
      <c r="A196" s="114"/>
      <c r="B196" s="76"/>
      <c r="C196" s="109">
        <v>191</v>
      </c>
      <c r="D196" s="72">
        <v>0</v>
      </c>
      <c r="E196" s="73">
        <f t="shared" si="3"/>
        <v>0</v>
      </c>
      <c r="F196" s="39">
        <f>янв.25!H194+фев.25!H194+мар.25!H194+апр.25!H194+май.25!H194+июн.25!H194+июл.25!H194+авг.25!H194+сен.25!H194+окт.25!H194+ноя.25!H194+дек.25!H194</f>
        <v>0</v>
      </c>
      <c r="G196" s="40">
        <f>янв.25!G194</f>
        <v>0</v>
      </c>
      <c r="H196" s="40">
        <f>фев.25!G194</f>
        <v>0</v>
      </c>
      <c r="I196" s="40">
        <f>мар.25!G194</f>
        <v>0</v>
      </c>
      <c r="J196" s="40">
        <f>апр.25!G194</f>
        <v>0</v>
      </c>
      <c r="K196" s="40">
        <f>май.25!G194</f>
        <v>0</v>
      </c>
      <c r="L196" s="40">
        <f>июн.25!G194</f>
        <v>0</v>
      </c>
      <c r="M196" s="40">
        <f>июл.25!G194</f>
        <v>0</v>
      </c>
      <c r="N196" s="40">
        <f>авг.25!G194</f>
        <v>0</v>
      </c>
      <c r="O196" s="40">
        <f>сен.25!G194</f>
        <v>0</v>
      </c>
      <c r="P196" s="40">
        <f>окт.25!G194</f>
        <v>0</v>
      </c>
      <c r="Q196" s="40">
        <f>ноя.25!G194</f>
        <v>0</v>
      </c>
      <c r="R196" s="40">
        <f>дек.25!G194</f>
        <v>0</v>
      </c>
    </row>
    <row r="197" spans="1:18" x14ac:dyDescent="0.25">
      <c r="A197" s="114"/>
      <c r="B197" s="76"/>
      <c r="C197" s="109">
        <v>192</v>
      </c>
      <c r="D197" s="72">
        <v>5790.4899999999989</v>
      </c>
      <c r="E197" s="73">
        <f t="shared" si="3"/>
        <v>3737.7799999999988</v>
      </c>
      <c r="F197" s="39">
        <f>янв.25!H195+фев.25!H195+мар.25!H195+апр.25!H195+май.25!H195+июн.25!H195+июл.25!H195+авг.25!H195+сен.25!H195+окт.25!H195+ноя.25!H195+дек.25!H195</f>
        <v>7500</v>
      </c>
      <c r="G197" s="40">
        <f>янв.25!G195</f>
        <v>0</v>
      </c>
      <c r="H197" s="40">
        <f>фев.25!G195</f>
        <v>0</v>
      </c>
      <c r="I197" s="40">
        <f>мар.25!G195</f>
        <v>0</v>
      </c>
      <c r="J197" s="40">
        <f>апр.25!G195</f>
        <v>0</v>
      </c>
      <c r="K197" s="40">
        <f>май.25!G195</f>
        <v>1378.04</v>
      </c>
      <c r="L197" s="40">
        <f>июн.25!G195</f>
        <v>2374.92</v>
      </c>
      <c r="M197" s="40">
        <f>июл.25!G195</f>
        <v>1650</v>
      </c>
      <c r="N197" s="40">
        <f>авг.25!G195</f>
        <v>990</v>
      </c>
      <c r="O197" s="40">
        <f>сен.25!G195</f>
        <v>1930.5</v>
      </c>
      <c r="P197" s="40">
        <f>окт.25!G195</f>
        <v>701.25</v>
      </c>
      <c r="Q197" s="40">
        <f>ноя.25!G195</f>
        <v>503.25</v>
      </c>
      <c r="R197" s="40">
        <f>дек.25!G195</f>
        <v>24.75</v>
      </c>
    </row>
    <row r="198" spans="1:18" x14ac:dyDescent="0.25">
      <c r="A198" s="114"/>
      <c r="B198" s="76"/>
      <c r="C198" s="109">
        <v>193</v>
      </c>
      <c r="D198" s="72">
        <v>16477.89</v>
      </c>
      <c r="E198" s="73">
        <f t="shared" si="3"/>
        <v>27477.89</v>
      </c>
      <c r="F198" s="39">
        <f>янв.25!H196+фев.25!H196+мар.25!H196+апр.25!H196+май.25!H196+июн.25!H196+июл.25!H196+авг.25!H196+сен.25!H196+окт.25!H196+ноя.25!H196+дек.25!H196</f>
        <v>11000</v>
      </c>
      <c r="G198" s="40">
        <f>янв.25!G196</f>
        <v>0</v>
      </c>
      <c r="H198" s="40">
        <f>фев.25!G196</f>
        <v>0</v>
      </c>
      <c r="I198" s="40">
        <f>мар.25!G196</f>
        <v>0</v>
      </c>
      <c r="J198" s="40">
        <f>апр.25!G196</f>
        <v>0</v>
      </c>
      <c r="K198" s="40">
        <f>май.25!G196</f>
        <v>0</v>
      </c>
      <c r="L198" s="40">
        <f>июн.25!G196</f>
        <v>0</v>
      </c>
      <c r="M198" s="40">
        <f>июл.25!G196</f>
        <v>0</v>
      </c>
      <c r="N198" s="40">
        <f>авг.25!G196</f>
        <v>0</v>
      </c>
      <c r="O198" s="40">
        <f>сен.25!G196</f>
        <v>0</v>
      </c>
      <c r="P198" s="40">
        <f>окт.25!G196</f>
        <v>0</v>
      </c>
      <c r="Q198" s="40">
        <f>ноя.25!G196</f>
        <v>0</v>
      </c>
      <c r="R198" s="40">
        <f>дек.25!G196</f>
        <v>0</v>
      </c>
    </row>
    <row r="199" spans="1:18" x14ac:dyDescent="0.25">
      <c r="A199" s="114"/>
      <c r="B199" s="76"/>
      <c r="C199" s="109">
        <v>194</v>
      </c>
      <c r="D199" s="72">
        <v>1533.3199999999988</v>
      </c>
      <c r="E199" s="73">
        <f t="shared" si="3"/>
        <v>532.17999999999893</v>
      </c>
      <c r="F199" s="39">
        <f>янв.25!H197+фев.25!H197+мар.25!H197+апр.25!H197+май.25!H197+июн.25!H197+июл.25!H197+авг.25!H197+сен.25!H197+окт.25!H197+ноя.25!H197+дек.25!H197</f>
        <v>4500</v>
      </c>
      <c r="G199" s="40">
        <f>янв.25!G197</f>
        <v>241.89000000000001</v>
      </c>
      <c r="H199" s="40">
        <f>фев.25!G197</f>
        <v>205.24</v>
      </c>
      <c r="I199" s="40">
        <f>мар.25!G197</f>
        <v>0</v>
      </c>
      <c r="J199" s="40">
        <f>апр.25!G197</f>
        <v>0</v>
      </c>
      <c r="K199" s="40">
        <f>май.25!G197</f>
        <v>601.06000000000006</v>
      </c>
      <c r="L199" s="40">
        <f>июн.25!G197</f>
        <v>476.45</v>
      </c>
      <c r="M199" s="40">
        <f>июл.25!G197</f>
        <v>1155</v>
      </c>
      <c r="N199" s="40">
        <f>авг.25!G197</f>
        <v>1064.25</v>
      </c>
      <c r="O199" s="40">
        <f>сен.25!G197</f>
        <v>965.25</v>
      </c>
      <c r="P199" s="40">
        <f>окт.25!G197</f>
        <v>379.5</v>
      </c>
      <c r="Q199" s="40">
        <f>ноя.25!G197</f>
        <v>231</v>
      </c>
      <c r="R199" s="40">
        <f>дек.25!G197</f>
        <v>181.5</v>
      </c>
    </row>
    <row r="200" spans="1:18" x14ac:dyDescent="0.25">
      <c r="A200" s="114"/>
      <c r="B200" s="76"/>
      <c r="C200" s="109">
        <v>195</v>
      </c>
      <c r="D200" s="72">
        <v>0</v>
      </c>
      <c r="E200" s="73">
        <f t="shared" si="3"/>
        <v>0</v>
      </c>
      <c r="F200" s="39">
        <f>янв.25!H198+фев.25!H198+мар.25!H198+апр.25!H198+май.25!H198+июн.25!H198+июл.25!H198+авг.25!H198+сен.25!H198+окт.25!H198+ноя.25!H198+дек.25!H198</f>
        <v>0</v>
      </c>
      <c r="G200" s="40">
        <f>янв.25!G198</f>
        <v>0</v>
      </c>
      <c r="H200" s="40">
        <f>фев.25!G198</f>
        <v>0</v>
      </c>
      <c r="I200" s="40">
        <f>мар.25!G198</f>
        <v>0</v>
      </c>
      <c r="J200" s="40">
        <f>апр.25!G198</f>
        <v>0</v>
      </c>
      <c r="K200" s="40">
        <f>май.25!G198</f>
        <v>0</v>
      </c>
      <c r="L200" s="40">
        <f>июн.25!G198</f>
        <v>0</v>
      </c>
      <c r="M200" s="40">
        <f>июл.25!G198</f>
        <v>0</v>
      </c>
      <c r="N200" s="40">
        <f>авг.25!G198</f>
        <v>0</v>
      </c>
      <c r="O200" s="40">
        <f>сен.25!G198</f>
        <v>0</v>
      </c>
      <c r="P200" s="40">
        <f>окт.25!G198</f>
        <v>0</v>
      </c>
      <c r="Q200" s="40">
        <f>ноя.25!G198</f>
        <v>0</v>
      </c>
      <c r="R200" s="40">
        <f>дек.25!G198</f>
        <v>0</v>
      </c>
    </row>
    <row r="201" spans="1:18" x14ac:dyDescent="0.25">
      <c r="A201" s="114"/>
      <c r="B201" s="76"/>
      <c r="C201" s="109">
        <v>196</v>
      </c>
      <c r="D201" s="72">
        <v>707.02000000000953</v>
      </c>
      <c r="E201" s="73">
        <f t="shared" si="3"/>
        <v>-5918.7699999999932</v>
      </c>
      <c r="F201" s="39">
        <f>янв.25!H199+фев.25!H199+мар.25!H199+апр.25!H199+май.25!H199+июн.25!H199+июл.25!H199+авг.25!H199+сен.25!H199+окт.25!H199+ноя.25!H199+дек.25!H199</f>
        <v>45114.75</v>
      </c>
      <c r="G201" s="40">
        <f>янв.25!G199</f>
        <v>0</v>
      </c>
      <c r="H201" s="40">
        <f>фев.25!G199</f>
        <v>17185.5</v>
      </c>
      <c r="I201" s="40">
        <f>мар.25!G199</f>
        <v>4837.59</v>
      </c>
      <c r="J201" s="40">
        <f>апр.25!G199</f>
        <v>3775.68</v>
      </c>
      <c r="K201" s="40">
        <f>май.25!G199</f>
        <v>2626.56</v>
      </c>
      <c r="L201" s="40">
        <f>июн.25!G199</f>
        <v>1390.23</v>
      </c>
      <c r="M201" s="40">
        <f>июл.25!G199</f>
        <v>1021.35</v>
      </c>
      <c r="N201" s="40">
        <f>авг.25!G199</f>
        <v>2079.84</v>
      </c>
      <c r="O201" s="40">
        <f>сен.25!G199</f>
        <v>1101.8200000000002</v>
      </c>
      <c r="P201" s="40">
        <f>окт.25!G199</f>
        <v>6196.1900000000005</v>
      </c>
      <c r="Q201" s="40">
        <f>ноя.25!G199</f>
        <v>5564.81</v>
      </c>
      <c r="R201" s="40">
        <f>дек.25!G199</f>
        <v>5960.97</v>
      </c>
    </row>
    <row r="202" spans="1:18" x14ac:dyDescent="0.25">
      <c r="A202" s="114"/>
      <c r="B202" s="76"/>
      <c r="C202" s="109">
        <v>197</v>
      </c>
      <c r="D202" s="72">
        <v>-36.65</v>
      </c>
      <c r="E202" s="73">
        <f t="shared" si="3"/>
        <v>-507.7</v>
      </c>
      <c r="F202" s="39">
        <f>янв.25!H200+фев.25!H200+мар.25!H200+апр.25!H200+май.25!H200+июн.25!H200+июл.25!H200+авг.25!H200+сен.25!H200+окт.25!H200+ноя.25!H200+дек.25!H200</f>
        <v>0</v>
      </c>
      <c r="G202" s="40">
        <f>янв.25!G200</f>
        <v>0</v>
      </c>
      <c r="H202" s="40">
        <f>фев.25!G200</f>
        <v>227.23</v>
      </c>
      <c r="I202" s="40">
        <f>мар.25!G200</f>
        <v>0</v>
      </c>
      <c r="J202" s="40">
        <f>апр.25!G200</f>
        <v>0</v>
      </c>
      <c r="K202" s="40">
        <f>май.25!G200</f>
        <v>7.33</v>
      </c>
      <c r="L202" s="40">
        <f>июн.25!G200</f>
        <v>21.990000000000002</v>
      </c>
      <c r="M202" s="40">
        <f>июл.25!G200</f>
        <v>0</v>
      </c>
      <c r="N202" s="40">
        <f>авг.25!G200</f>
        <v>33</v>
      </c>
      <c r="O202" s="40">
        <f>сен.25!G200</f>
        <v>107.25</v>
      </c>
      <c r="P202" s="40">
        <f>окт.25!G200</f>
        <v>74.25</v>
      </c>
      <c r="Q202" s="40">
        <f>ноя.25!G200</f>
        <v>0</v>
      </c>
      <c r="R202" s="40">
        <f>дек.25!G200</f>
        <v>0</v>
      </c>
    </row>
    <row r="203" spans="1:18" x14ac:dyDescent="0.25">
      <c r="A203" s="114"/>
      <c r="B203" s="76"/>
      <c r="C203" s="109">
        <v>198</v>
      </c>
      <c r="D203" s="72">
        <v>0</v>
      </c>
      <c r="E203" s="73">
        <f t="shared" si="3"/>
        <v>0</v>
      </c>
      <c r="F203" s="39">
        <f>янв.25!H201+фев.25!H201+мар.25!H201+апр.25!H201+май.25!H201+июн.25!H201+июл.25!H201+авг.25!H201+сен.25!H201+окт.25!H201+ноя.25!H201+дек.25!H201</f>
        <v>0</v>
      </c>
      <c r="G203" s="40">
        <f>янв.25!G201</f>
        <v>0</v>
      </c>
      <c r="H203" s="40">
        <f>фев.25!G201</f>
        <v>0</v>
      </c>
      <c r="I203" s="40">
        <f>мар.25!G201</f>
        <v>0</v>
      </c>
      <c r="J203" s="40">
        <f>апр.25!G201</f>
        <v>0</v>
      </c>
      <c r="K203" s="40">
        <f>май.25!G201</f>
        <v>0</v>
      </c>
      <c r="L203" s="40">
        <f>июн.25!G201</f>
        <v>0</v>
      </c>
      <c r="M203" s="40">
        <f>июл.25!G201</f>
        <v>0</v>
      </c>
      <c r="N203" s="40">
        <f>авг.25!G201</f>
        <v>0</v>
      </c>
      <c r="O203" s="40">
        <f>сен.25!G201</f>
        <v>0</v>
      </c>
      <c r="P203" s="40">
        <f>окт.25!G201</f>
        <v>0</v>
      </c>
      <c r="Q203" s="40">
        <f>ноя.25!G201</f>
        <v>0</v>
      </c>
      <c r="R203" s="40">
        <f>дек.25!G201</f>
        <v>0</v>
      </c>
    </row>
    <row r="204" spans="1:18" x14ac:dyDescent="0.25">
      <c r="A204" s="114"/>
      <c r="B204" s="76"/>
      <c r="C204" s="109">
        <v>199</v>
      </c>
      <c r="D204" s="72">
        <v>0</v>
      </c>
      <c r="E204" s="73">
        <f t="shared" si="3"/>
        <v>0</v>
      </c>
      <c r="F204" s="39">
        <f>янв.25!H202+фев.25!H202+мар.25!H202+апр.25!H202+май.25!H202+июн.25!H202+июл.25!H202+авг.25!H202+сен.25!H202+окт.25!H202+ноя.25!H202+дек.25!H202</f>
        <v>0</v>
      </c>
      <c r="G204" s="40">
        <f>янв.25!G202</f>
        <v>0</v>
      </c>
      <c r="H204" s="40">
        <f>фев.25!G202</f>
        <v>0</v>
      </c>
      <c r="I204" s="40">
        <f>мар.25!G202</f>
        <v>0</v>
      </c>
      <c r="J204" s="40">
        <f>апр.25!G202</f>
        <v>0</v>
      </c>
      <c r="K204" s="40">
        <f>май.25!G202</f>
        <v>0</v>
      </c>
      <c r="L204" s="40">
        <f>июн.25!G202</f>
        <v>0</v>
      </c>
      <c r="M204" s="40">
        <f>июл.25!G202</f>
        <v>0</v>
      </c>
      <c r="N204" s="40">
        <f>авг.25!G202</f>
        <v>0</v>
      </c>
      <c r="O204" s="40">
        <f>сен.25!G202</f>
        <v>0</v>
      </c>
      <c r="P204" s="40">
        <f>окт.25!G202</f>
        <v>0</v>
      </c>
      <c r="Q204" s="40">
        <f>ноя.25!G202</f>
        <v>0</v>
      </c>
      <c r="R204" s="40">
        <f>дек.25!G202</f>
        <v>0</v>
      </c>
    </row>
    <row r="205" spans="1:18" x14ac:dyDescent="0.25">
      <c r="A205" s="114"/>
      <c r="B205" s="76"/>
      <c r="C205" s="109">
        <v>200</v>
      </c>
      <c r="D205" s="72">
        <v>-4767.72</v>
      </c>
      <c r="E205" s="73">
        <f t="shared" si="3"/>
        <v>-4767.72</v>
      </c>
      <c r="F205" s="39">
        <f>янв.25!H203+фев.25!H203+мар.25!H203+апр.25!H203+май.25!H203+июн.25!H203+июл.25!H203+авг.25!H203+сен.25!H203+окт.25!H203+ноя.25!H203+дек.25!H203</f>
        <v>0</v>
      </c>
      <c r="G205" s="40">
        <f>янв.25!G203</f>
        <v>0</v>
      </c>
      <c r="H205" s="40">
        <f>фев.25!G203</f>
        <v>0</v>
      </c>
      <c r="I205" s="40">
        <f>мар.25!G203</f>
        <v>0</v>
      </c>
      <c r="J205" s="40">
        <f>апр.25!G203</f>
        <v>0</v>
      </c>
      <c r="K205" s="40">
        <f>май.25!G203</f>
        <v>0</v>
      </c>
      <c r="L205" s="40">
        <f>июн.25!G203</f>
        <v>0</v>
      </c>
      <c r="M205" s="40">
        <f>июл.25!G203</f>
        <v>0</v>
      </c>
      <c r="N205" s="40">
        <f>авг.25!G203</f>
        <v>0</v>
      </c>
      <c r="O205" s="40">
        <f>сен.25!G203</f>
        <v>0</v>
      </c>
      <c r="P205" s="40">
        <f>окт.25!G203</f>
        <v>0</v>
      </c>
      <c r="Q205" s="40">
        <f>ноя.25!G203</f>
        <v>0</v>
      </c>
      <c r="R205" s="40">
        <f>дек.25!G203</f>
        <v>0</v>
      </c>
    </row>
    <row r="206" spans="1:18" x14ac:dyDescent="0.25">
      <c r="A206" s="114"/>
      <c r="B206" s="76"/>
      <c r="C206" s="109">
        <v>201</v>
      </c>
      <c r="D206" s="72">
        <v>-43585.869999999995</v>
      </c>
      <c r="E206" s="73">
        <f t="shared" ref="E206:E269" si="4">F206-G206-H206-I206-J206-K206-L206-M206-N206-O206-P206-Q206-R206+D206</f>
        <v>-38686.399999999994</v>
      </c>
      <c r="F206" s="39">
        <f>янв.25!H204+фев.25!H204+мар.25!H204+апр.25!H204+май.25!H204+июн.25!H204+июл.25!H204+авг.25!H204+сен.25!H204+окт.25!H204+ноя.25!H204+дек.25!H204</f>
        <v>30000</v>
      </c>
      <c r="G206" s="40">
        <f>янв.25!G204</f>
        <v>4191.21</v>
      </c>
      <c r="H206" s="40">
        <f>фев.25!G204</f>
        <v>5535.2699999999995</v>
      </c>
      <c r="I206" s="40">
        <f>мар.25!G204</f>
        <v>2159.73</v>
      </c>
      <c r="J206" s="40">
        <f>апр.25!G204</f>
        <v>702.81</v>
      </c>
      <c r="K206" s="40">
        <f>май.25!G204</f>
        <v>2118.69</v>
      </c>
      <c r="L206" s="40">
        <f>июн.25!G204</f>
        <v>1528.74</v>
      </c>
      <c r="M206" s="40">
        <f>июл.25!G204</f>
        <v>897.55000000000007</v>
      </c>
      <c r="N206" s="40">
        <f>авг.25!G204</f>
        <v>860.41000000000008</v>
      </c>
      <c r="O206" s="40">
        <f>сен.25!G204</f>
        <v>1962.23</v>
      </c>
      <c r="P206" s="40">
        <f>окт.25!G204</f>
        <v>290.93</v>
      </c>
      <c r="Q206" s="40">
        <f>ноя.25!G204</f>
        <v>1937.47</v>
      </c>
      <c r="R206" s="40">
        <f>дек.25!G204</f>
        <v>2915.4900000000002</v>
      </c>
    </row>
    <row r="207" spans="1:18" x14ac:dyDescent="0.25">
      <c r="A207" s="114"/>
      <c r="B207" s="76"/>
      <c r="C207" s="109">
        <v>202</v>
      </c>
      <c r="D207" s="72">
        <v>9248.06</v>
      </c>
      <c r="E207" s="73">
        <f t="shared" si="4"/>
        <v>9226.07</v>
      </c>
      <c r="F207" s="39">
        <f>янв.25!H205+фев.25!H205+мар.25!H205+апр.25!H205+май.25!H205+июн.25!H205+июл.25!H205+авг.25!H205+сен.25!H205+окт.25!H205+ноя.25!H205+дек.25!H205</f>
        <v>0</v>
      </c>
      <c r="G207" s="40">
        <f>янв.25!G205</f>
        <v>0</v>
      </c>
      <c r="H207" s="40">
        <f>фев.25!G205</f>
        <v>0</v>
      </c>
      <c r="I207" s="40">
        <f>мар.25!G205</f>
        <v>0</v>
      </c>
      <c r="J207" s="40">
        <f>апр.25!G205</f>
        <v>0</v>
      </c>
      <c r="K207" s="40">
        <f>май.25!G205</f>
        <v>0</v>
      </c>
      <c r="L207" s="40">
        <f>июн.25!G205</f>
        <v>21.990000000000002</v>
      </c>
      <c r="M207" s="40">
        <f>июл.25!G205</f>
        <v>0</v>
      </c>
      <c r="N207" s="40">
        <f>авг.25!G205</f>
        <v>0</v>
      </c>
      <c r="O207" s="40">
        <f>сен.25!G205</f>
        <v>0</v>
      </c>
      <c r="P207" s="40">
        <f>окт.25!G205</f>
        <v>0</v>
      </c>
      <c r="Q207" s="40">
        <f>ноя.25!G205</f>
        <v>0</v>
      </c>
      <c r="R207" s="40">
        <f>дек.25!G205</f>
        <v>0</v>
      </c>
    </row>
    <row r="208" spans="1:18" x14ac:dyDescent="0.25">
      <c r="A208" s="114"/>
      <c r="B208" s="76"/>
      <c r="C208" s="109">
        <v>203</v>
      </c>
      <c r="D208" s="72">
        <v>-1597.7500000000014</v>
      </c>
      <c r="E208" s="73">
        <f t="shared" si="4"/>
        <v>-3988.8700000000003</v>
      </c>
      <c r="F208" s="39">
        <f>янв.25!H206+фев.25!H206+мар.25!H206+апр.25!H206+май.25!H206+июн.25!H206+июл.25!H206+авг.25!H206+сен.25!H206+окт.25!H206+ноя.25!H206+дек.25!H206</f>
        <v>29700</v>
      </c>
      <c r="G208" s="40">
        <f>янв.25!G206</f>
        <v>9103.86</v>
      </c>
      <c r="H208" s="40">
        <f>фев.25!G206</f>
        <v>5556.14</v>
      </c>
      <c r="I208" s="40">
        <f>мар.25!G206</f>
        <v>1348.72</v>
      </c>
      <c r="J208" s="40">
        <f>апр.25!G206</f>
        <v>1172.8</v>
      </c>
      <c r="K208" s="40">
        <f>май.25!G206</f>
        <v>2162.35</v>
      </c>
      <c r="L208" s="40">
        <f>июн.25!G206</f>
        <v>1832.5</v>
      </c>
      <c r="M208" s="40">
        <f>июл.25!G206</f>
        <v>1394.25</v>
      </c>
      <c r="N208" s="40">
        <f>авг.25!G206</f>
        <v>701.25</v>
      </c>
      <c r="O208" s="40">
        <f>сен.25!G206</f>
        <v>1435.5</v>
      </c>
      <c r="P208" s="40">
        <f>окт.25!G206</f>
        <v>2021.25</v>
      </c>
      <c r="Q208" s="40">
        <f>ноя.25!G206</f>
        <v>1707.75</v>
      </c>
      <c r="R208" s="40">
        <f>дек.25!G206</f>
        <v>3654.75</v>
      </c>
    </row>
    <row r="209" spans="1:18" x14ac:dyDescent="0.25">
      <c r="A209" s="114"/>
      <c r="B209" s="76"/>
      <c r="C209" s="109">
        <v>205</v>
      </c>
      <c r="D209" s="72">
        <v>-5.73</v>
      </c>
      <c r="E209" s="73">
        <f t="shared" si="4"/>
        <v>-5.73</v>
      </c>
      <c r="F209" s="39">
        <f>янв.25!H207+фев.25!H207+мар.25!H207+апр.25!H207+май.25!H207+июн.25!H207+июл.25!H207+авг.25!H207+сен.25!H207+окт.25!H207+ноя.25!H207+дек.25!H207</f>
        <v>0</v>
      </c>
      <c r="G209" s="40">
        <f>янв.25!G207</f>
        <v>0</v>
      </c>
      <c r="H209" s="40">
        <f>фев.25!G207</f>
        <v>0</v>
      </c>
      <c r="I209" s="40">
        <f>мар.25!G207</f>
        <v>0</v>
      </c>
      <c r="J209" s="40">
        <f>апр.25!G207</f>
        <v>0</v>
      </c>
      <c r="K209" s="40">
        <f>май.25!G207</f>
        <v>0</v>
      </c>
      <c r="L209" s="40">
        <f>июн.25!G207</f>
        <v>0</v>
      </c>
      <c r="M209" s="40">
        <f>июл.25!G207</f>
        <v>0</v>
      </c>
      <c r="N209" s="40">
        <f>авг.25!G207</f>
        <v>0</v>
      </c>
      <c r="O209" s="40">
        <f>сен.25!G207</f>
        <v>0</v>
      </c>
      <c r="P209" s="40">
        <f>окт.25!G207</f>
        <v>0</v>
      </c>
      <c r="Q209" s="40">
        <f>ноя.25!G207</f>
        <v>0</v>
      </c>
      <c r="R209" s="40">
        <f>дек.25!G207</f>
        <v>0</v>
      </c>
    </row>
    <row r="210" spans="1:18" x14ac:dyDescent="0.25">
      <c r="A210" s="114"/>
      <c r="B210" s="76"/>
      <c r="C210" s="109">
        <v>206</v>
      </c>
      <c r="D210" s="72">
        <v>0</v>
      </c>
      <c r="E210" s="73">
        <f t="shared" si="4"/>
        <v>0</v>
      </c>
      <c r="F210" s="39">
        <f>янв.25!H208+фев.25!H208+мар.25!H208+апр.25!H208+май.25!H208+июн.25!H208+июл.25!H208+авг.25!H208+сен.25!H208+окт.25!H208+ноя.25!H208+дек.25!H208</f>
        <v>0</v>
      </c>
      <c r="G210" s="40">
        <f>янв.25!G208</f>
        <v>0</v>
      </c>
      <c r="H210" s="40">
        <f>фев.25!G208</f>
        <v>0</v>
      </c>
      <c r="I210" s="40">
        <f>мар.25!G208</f>
        <v>0</v>
      </c>
      <c r="J210" s="40">
        <f>апр.25!G208</f>
        <v>0</v>
      </c>
      <c r="K210" s="40">
        <f>май.25!G208</f>
        <v>0</v>
      </c>
      <c r="L210" s="40">
        <f>июн.25!G208</f>
        <v>0</v>
      </c>
      <c r="M210" s="40">
        <f>июл.25!G208</f>
        <v>0</v>
      </c>
      <c r="N210" s="40">
        <f>авг.25!G208</f>
        <v>0</v>
      </c>
      <c r="O210" s="40">
        <f>сен.25!G208</f>
        <v>0</v>
      </c>
      <c r="P210" s="40">
        <f>окт.25!G208</f>
        <v>0</v>
      </c>
      <c r="Q210" s="40">
        <f>ноя.25!G208</f>
        <v>0</v>
      </c>
      <c r="R210" s="40">
        <f>дек.25!G208</f>
        <v>0</v>
      </c>
    </row>
    <row r="211" spans="1:18" x14ac:dyDescent="0.25">
      <c r="A211" s="22"/>
      <c r="B211" s="76"/>
      <c r="C211" s="109">
        <v>207</v>
      </c>
      <c r="D211" s="72">
        <v>0</v>
      </c>
      <c r="E211" s="73">
        <f t="shared" si="4"/>
        <v>0</v>
      </c>
      <c r="F211" s="39">
        <f>янв.25!H209+фев.25!H209+мар.25!H209+апр.25!H209+май.25!H209+июн.25!H209+июл.25!H209+авг.25!H209+сен.25!H209+окт.25!H209+ноя.25!H209+дек.25!H209</f>
        <v>0</v>
      </c>
      <c r="G211" s="40">
        <f>янв.25!G209</f>
        <v>0</v>
      </c>
      <c r="H211" s="40">
        <f>фев.25!G209</f>
        <v>0</v>
      </c>
      <c r="I211" s="40">
        <f>мар.25!G209</f>
        <v>0</v>
      </c>
      <c r="J211" s="40">
        <f>апр.25!G209</f>
        <v>0</v>
      </c>
      <c r="K211" s="40">
        <f>май.25!G209</f>
        <v>0</v>
      </c>
      <c r="L211" s="40">
        <f>июн.25!G209</f>
        <v>0</v>
      </c>
      <c r="M211" s="40">
        <f>июл.25!G209</f>
        <v>0</v>
      </c>
      <c r="N211" s="40">
        <f>авг.25!G209</f>
        <v>0</v>
      </c>
      <c r="O211" s="40">
        <f>сен.25!G209</f>
        <v>0</v>
      </c>
      <c r="P211" s="40">
        <f>окт.25!G209</f>
        <v>0</v>
      </c>
      <c r="Q211" s="40">
        <f>ноя.25!G209</f>
        <v>0</v>
      </c>
      <c r="R211" s="40">
        <f>дек.25!G209</f>
        <v>0</v>
      </c>
    </row>
    <row r="212" spans="1:18" x14ac:dyDescent="0.25">
      <c r="A212" s="22"/>
      <c r="B212" s="76"/>
      <c r="C212" s="109">
        <v>208</v>
      </c>
      <c r="D212" s="72">
        <v>-5253.98</v>
      </c>
      <c r="E212" s="73">
        <f t="shared" si="4"/>
        <v>-5253.98</v>
      </c>
      <c r="F212" s="39">
        <f>янв.25!H210+фев.25!H210+мар.25!H210+апр.25!H210+май.25!H210+июн.25!H210+июл.25!H210+авг.25!H210+сен.25!H210+окт.25!H210+ноя.25!H210+дек.25!H210</f>
        <v>0</v>
      </c>
      <c r="G212" s="40">
        <f>янв.25!G210</f>
        <v>0</v>
      </c>
      <c r="H212" s="40">
        <f>фев.25!G210</f>
        <v>0</v>
      </c>
      <c r="I212" s="40">
        <f>мар.25!G210</f>
        <v>0</v>
      </c>
      <c r="J212" s="40">
        <f>апр.25!G210</f>
        <v>0</v>
      </c>
      <c r="K212" s="40">
        <f>май.25!G210</f>
        <v>0</v>
      </c>
      <c r="L212" s="40">
        <f>июн.25!G210</f>
        <v>0</v>
      </c>
      <c r="M212" s="40">
        <f>июл.25!G210</f>
        <v>0</v>
      </c>
      <c r="N212" s="40">
        <f>авг.25!G210</f>
        <v>0</v>
      </c>
      <c r="O212" s="40">
        <f>сен.25!G210</f>
        <v>0</v>
      </c>
      <c r="P212" s="40">
        <f>окт.25!G210</f>
        <v>0</v>
      </c>
      <c r="Q212" s="40">
        <f>ноя.25!G210</f>
        <v>0</v>
      </c>
      <c r="R212" s="40">
        <f>дек.25!G210</f>
        <v>0</v>
      </c>
    </row>
    <row r="213" spans="1:18" x14ac:dyDescent="0.25">
      <c r="A213" s="114"/>
      <c r="B213" s="76"/>
      <c r="C213" s="109">
        <v>209</v>
      </c>
      <c r="D213" s="72">
        <v>-829.74999999999943</v>
      </c>
      <c r="E213" s="73">
        <f t="shared" si="4"/>
        <v>-965.39999999999907</v>
      </c>
      <c r="F213" s="39">
        <f>янв.25!H211+фев.25!H211+мар.25!H211+апр.25!H211+май.25!H211+июн.25!H211+июл.25!H211+авг.25!H211+сен.25!H211+окт.25!H211+ноя.25!H211+дек.25!H211</f>
        <v>10634.67</v>
      </c>
      <c r="G213" s="40">
        <f>янв.25!G211</f>
        <v>7.33</v>
      </c>
      <c r="H213" s="40">
        <f>фев.25!G211</f>
        <v>7.33</v>
      </c>
      <c r="I213" s="40">
        <f>мар.25!G211</f>
        <v>234.56</v>
      </c>
      <c r="J213" s="40">
        <f>апр.25!G211</f>
        <v>1048.19</v>
      </c>
      <c r="K213" s="40">
        <f>май.25!G211</f>
        <v>1517.31</v>
      </c>
      <c r="L213" s="40">
        <f>июн.25!G211</f>
        <v>2345.6</v>
      </c>
      <c r="M213" s="40">
        <f>июл.25!G211</f>
        <v>1344.75</v>
      </c>
      <c r="N213" s="40">
        <f>авг.25!G211</f>
        <v>1419</v>
      </c>
      <c r="O213" s="40">
        <f>сен.25!G211</f>
        <v>1617</v>
      </c>
      <c r="P213" s="40">
        <f>окт.25!G211</f>
        <v>1097.25</v>
      </c>
      <c r="Q213" s="40">
        <f>ноя.25!G211</f>
        <v>123.75</v>
      </c>
      <c r="R213" s="40">
        <f>дек.25!G211</f>
        <v>8.25</v>
      </c>
    </row>
    <row r="214" spans="1:18" x14ac:dyDescent="0.25">
      <c r="A214" s="114"/>
      <c r="B214" s="76"/>
      <c r="C214" s="109">
        <v>210</v>
      </c>
      <c r="D214" s="72">
        <v>-5253.98</v>
      </c>
      <c r="E214" s="73">
        <f t="shared" si="4"/>
        <v>-5583.98</v>
      </c>
      <c r="F214" s="39">
        <f>янв.25!H212+фев.25!H212+мар.25!H212+апр.25!H212+май.25!H212+июн.25!H212+июл.25!H212+авг.25!H212+сен.25!H212+окт.25!H212+ноя.25!H212+дек.25!H212</f>
        <v>0</v>
      </c>
      <c r="G214" s="40">
        <f>янв.25!G212</f>
        <v>0</v>
      </c>
      <c r="H214" s="40">
        <f>фев.25!G212</f>
        <v>0</v>
      </c>
      <c r="I214" s="40">
        <f>мар.25!G212</f>
        <v>0</v>
      </c>
      <c r="J214" s="40">
        <f>апр.25!G212</f>
        <v>0</v>
      </c>
      <c r="K214" s="40">
        <f>май.25!G212</f>
        <v>0</v>
      </c>
      <c r="L214" s="40">
        <f>июн.25!G212</f>
        <v>0</v>
      </c>
      <c r="M214" s="40">
        <f>июл.25!G212</f>
        <v>0</v>
      </c>
      <c r="N214" s="40">
        <f>авг.25!G212</f>
        <v>330</v>
      </c>
      <c r="O214" s="40">
        <f>сен.25!G212</f>
        <v>0</v>
      </c>
      <c r="P214" s="40">
        <f>окт.25!G212</f>
        <v>0</v>
      </c>
      <c r="Q214" s="40">
        <f>ноя.25!G212</f>
        <v>0</v>
      </c>
      <c r="R214" s="40">
        <f>дек.25!G212</f>
        <v>0</v>
      </c>
    </row>
    <row r="215" spans="1:18" x14ac:dyDescent="0.25">
      <c r="A215" s="114"/>
      <c r="B215" s="76"/>
      <c r="C215" s="109">
        <v>211</v>
      </c>
      <c r="D215" s="72">
        <v>0</v>
      </c>
      <c r="E215" s="73">
        <f t="shared" si="4"/>
        <v>0</v>
      </c>
      <c r="F215" s="39">
        <f>янв.25!H213+фев.25!H213+мар.25!H213+апр.25!H213+май.25!H213+июн.25!H213+июл.25!H213+авг.25!H213+сен.25!H213+окт.25!H213+ноя.25!H213+дек.25!H213</f>
        <v>0</v>
      </c>
      <c r="G215" s="40">
        <f>янв.25!G213</f>
        <v>0</v>
      </c>
      <c r="H215" s="40">
        <f>фев.25!G213</f>
        <v>0</v>
      </c>
      <c r="I215" s="40">
        <f>мар.25!G213</f>
        <v>0</v>
      </c>
      <c r="J215" s="40">
        <f>апр.25!G213</f>
        <v>0</v>
      </c>
      <c r="K215" s="40">
        <f>май.25!G213</f>
        <v>0</v>
      </c>
      <c r="L215" s="40">
        <f>июн.25!G213</f>
        <v>0</v>
      </c>
      <c r="M215" s="40">
        <f>июл.25!G213</f>
        <v>0</v>
      </c>
      <c r="N215" s="40">
        <f>авг.25!G213</f>
        <v>0</v>
      </c>
      <c r="O215" s="40">
        <f>сен.25!G213</f>
        <v>0</v>
      </c>
      <c r="P215" s="40">
        <f>окт.25!G213</f>
        <v>0</v>
      </c>
      <c r="Q215" s="40">
        <f>ноя.25!G213</f>
        <v>0</v>
      </c>
      <c r="R215" s="40">
        <f>дек.25!G213</f>
        <v>0</v>
      </c>
    </row>
    <row r="216" spans="1:18" x14ac:dyDescent="0.25">
      <c r="A216" s="114"/>
      <c r="B216" s="76"/>
      <c r="C216" s="109">
        <v>212</v>
      </c>
      <c r="D216" s="72">
        <v>-115.45000000000184</v>
      </c>
      <c r="E216" s="73">
        <f t="shared" si="4"/>
        <v>-5437.3500000000013</v>
      </c>
      <c r="F216" s="39">
        <f>янв.25!H214+фев.25!H214+мар.25!H214+апр.25!H214+май.25!H214+июн.25!H214+июл.25!H214+авг.25!H214+сен.25!H214+окт.25!H214+ноя.25!H214+дек.25!H214</f>
        <v>18700</v>
      </c>
      <c r="G216" s="40">
        <f>янв.25!G214</f>
        <v>197.91</v>
      </c>
      <c r="H216" s="40">
        <f>фев.25!G214</f>
        <v>146.6</v>
      </c>
      <c r="I216" s="40">
        <f>мар.25!G214</f>
        <v>505.77</v>
      </c>
      <c r="J216" s="40">
        <f>апр.25!G214</f>
        <v>1480.66</v>
      </c>
      <c r="K216" s="40">
        <f>май.25!G214</f>
        <v>1363.38</v>
      </c>
      <c r="L216" s="40">
        <f>июн.25!G214</f>
        <v>923.58</v>
      </c>
      <c r="M216" s="40">
        <f>июл.25!G214</f>
        <v>899.25</v>
      </c>
      <c r="N216" s="40">
        <f>авг.25!G214</f>
        <v>1097.25</v>
      </c>
      <c r="O216" s="40">
        <f>сен.25!G214</f>
        <v>1435.5</v>
      </c>
      <c r="P216" s="40">
        <f>окт.25!G214</f>
        <v>6336</v>
      </c>
      <c r="Q216" s="40">
        <f>ноя.25!G214</f>
        <v>4158</v>
      </c>
      <c r="R216" s="40">
        <f>дек.25!G214</f>
        <v>5478</v>
      </c>
    </row>
    <row r="217" spans="1:18" x14ac:dyDescent="0.25">
      <c r="A217" s="114"/>
      <c r="B217" s="76"/>
      <c r="C217" s="109">
        <v>213</v>
      </c>
      <c r="D217" s="72">
        <v>0</v>
      </c>
      <c r="E217" s="73">
        <f t="shared" si="4"/>
        <v>0</v>
      </c>
      <c r="F217" s="39">
        <f>янв.25!H215+фев.25!H215+мар.25!H215+апр.25!H215+май.25!H215+июн.25!H215+июл.25!H215+авг.25!H215+сен.25!H215+окт.25!H215+ноя.25!H215+дек.25!H215</f>
        <v>0</v>
      </c>
      <c r="G217" s="40">
        <f>янв.25!G215</f>
        <v>0</v>
      </c>
      <c r="H217" s="40">
        <f>фев.25!G215</f>
        <v>0</v>
      </c>
      <c r="I217" s="40">
        <f>мар.25!G215</f>
        <v>0</v>
      </c>
      <c r="J217" s="40">
        <f>апр.25!G215</f>
        <v>0</v>
      </c>
      <c r="K217" s="40">
        <f>май.25!G215</f>
        <v>0</v>
      </c>
      <c r="L217" s="40">
        <f>июн.25!G215</f>
        <v>0</v>
      </c>
      <c r="M217" s="40">
        <f>июл.25!G215</f>
        <v>0</v>
      </c>
      <c r="N217" s="40">
        <f>авг.25!G215</f>
        <v>0</v>
      </c>
      <c r="O217" s="40">
        <f>сен.25!G215</f>
        <v>0</v>
      </c>
      <c r="P217" s="40">
        <f>окт.25!G215</f>
        <v>0</v>
      </c>
      <c r="Q217" s="40">
        <f>ноя.25!G215</f>
        <v>0</v>
      </c>
      <c r="R217" s="40">
        <f>дек.25!G215</f>
        <v>0</v>
      </c>
    </row>
    <row r="218" spans="1:18" x14ac:dyDescent="0.25">
      <c r="A218" s="114"/>
      <c r="B218" s="76"/>
      <c r="C218" s="109">
        <v>214</v>
      </c>
      <c r="D218" s="72">
        <v>500</v>
      </c>
      <c r="E218" s="73">
        <f t="shared" si="4"/>
        <v>500</v>
      </c>
      <c r="F218" s="39">
        <f>янв.25!H216+фев.25!H216+мар.25!H216+апр.25!H216+май.25!H216+июн.25!H216+июл.25!H216+авг.25!H216+сен.25!H216+окт.25!H216+ноя.25!H216+дек.25!H216</f>
        <v>0</v>
      </c>
      <c r="G218" s="40">
        <f>янв.25!G216</f>
        <v>0</v>
      </c>
      <c r="H218" s="40">
        <f>фев.25!G216</f>
        <v>0</v>
      </c>
      <c r="I218" s="40">
        <f>мар.25!G216</f>
        <v>0</v>
      </c>
      <c r="J218" s="40">
        <f>апр.25!G216</f>
        <v>0</v>
      </c>
      <c r="K218" s="40">
        <f>май.25!G216</f>
        <v>0</v>
      </c>
      <c r="L218" s="40">
        <f>июн.25!G216</f>
        <v>0</v>
      </c>
      <c r="M218" s="40">
        <f>июл.25!G216</f>
        <v>0</v>
      </c>
      <c r="N218" s="40">
        <f>авг.25!G216</f>
        <v>0</v>
      </c>
      <c r="O218" s="40">
        <f>сен.25!G216</f>
        <v>0</v>
      </c>
      <c r="P218" s="40">
        <f>окт.25!G216</f>
        <v>0</v>
      </c>
      <c r="Q218" s="40">
        <f>ноя.25!G216</f>
        <v>0</v>
      </c>
      <c r="R218" s="40">
        <f>дек.25!G216</f>
        <v>0</v>
      </c>
    </row>
    <row r="219" spans="1:18" x14ac:dyDescent="0.25">
      <c r="A219" s="114"/>
      <c r="B219" s="76"/>
      <c r="C219" s="109">
        <v>215</v>
      </c>
      <c r="D219" s="72">
        <v>-4.7400000000000198</v>
      </c>
      <c r="E219" s="73">
        <f t="shared" si="4"/>
        <v>758.83</v>
      </c>
      <c r="F219" s="39">
        <f>янв.25!H217+фев.25!H217+мар.25!H217+апр.25!H217+май.25!H217+июн.25!H217+июл.25!H217+авг.25!H217+сен.25!H217+окт.25!H217+ноя.25!H217+дек.25!H217</f>
        <v>1000</v>
      </c>
      <c r="G219" s="40">
        <f>янв.25!G217</f>
        <v>0</v>
      </c>
      <c r="H219" s="40">
        <f>фев.25!G217</f>
        <v>0</v>
      </c>
      <c r="I219" s="40">
        <f>мар.25!G217</f>
        <v>58.64</v>
      </c>
      <c r="J219" s="40">
        <f>апр.25!G217</f>
        <v>29.32</v>
      </c>
      <c r="K219" s="40">
        <f>май.25!G217</f>
        <v>51.31</v>
      </c>
      <c r="L219" s="40">
        <f>июн.25!G217</f>
        <v>14.66</v>
      </c>
      <c r="M219" s="40">
        <f>июл.25!G217</f>
        <v>16.5</v>
      </c>
      <c r="N219" s="40">
        <f>авг.25!G217</f>
        <v>0</v>
      </c>
      <c r="O219" s="40">
        <f>сен.25!G217</f>
        <v>33</v>
      </c>
      <c r="P219" s="40">
        <f>окт.25!G217</f>
        <v>33</v>
      </c>
      <c r="Q219" s="40">
        <f>ноя.25!G217</f>
        <v>0</v>
      </c>
      <c r="R219" s="40">
        <f>дек.25!G217</f>
        <v>0</v>
      </c>
    </row>
    <row r="220" spans="1:18" x14ac:dyDescent="0.25">
      <c r="A220" s="114"/>
      <c r="B220" s="76"/>
      <c r="C220" s="109">
        <v>216</v>
      </c>
      <c r="D220" s="72">
        <v>-491.96000000000004</v>
      </c>
      <c r="E220" s="73">
        <f t="shared" si="4"/>
        <v>-904.46</v>
      </c>
      <c r="F220" s="39">
        <f>янв.25!H218+фев.25!H218+мар.25!H218+апр.25!H218+май.25!H218+июн.25!H218+июл.25!H218+авг.25!H218+сен.25!H218+окт.25!H218+ноя.25!H218+дек.25!H218</f>
        <v>0</v>
      </c>
      <c r="G220" s="40">
        <f>янв.25!G218</f>
        <v>0</v>
      </c>
      <c r="H220" s="40">
        <f>фев.25!G218</f>
        <v>0</v>
      </c>
      <c r="I220" s="40">
        <f>мар.25!G218</f>
        <v>0</v>
      </c>
      <c r="J220" s="40">
        <f>апр.25!G218</f>
        <v>0</v>
      </c>
      <c r="K220" s="40">
        <f>май.25!G218</f>
        <v>0</v>
      </c>
      <c r="L220" s="40">
        <f>июн.25!G218</f>
        <v>0</v>
      </c>
      <c r="M220" s="40">
        <f>июл.25!G218</f>
        <v>8.25</v>
      </c>
      <c r="N220" s="40">
        <f>авг.25!G218</f>
        <v>297</v>
      </c>
      <c r="O220" s="40">
        <f>сен.25!G218</f>
        <v>99</v>
      </c>
      <c r="P220" s="40">
        <f>окт.25!G218</f>
        <v>8.25</v>
      </c>
      <c r="Q220" s="40">
        <f>ноя.25!G218</f>
        <v>0</v>
      </c>
      <c r="R220" s="40">
        <f>дек.25!G218</f>
        <v>0</v>
      </c>
    </row>
    <row r="221" spans="1:18" x14ac:dyDescent="0.25">
      <c r="A221" s="114"/>
      <c r="B221" s="76"/>
      <c r="C221" s="109">
        <v>217</v>
      </c>
      <c r="D221" s="72">
        <v>300.42999999999972</v>
      </c>
      <c r="E221" s="73">
        <f t="shared" si="4"/>
        <v>1097.17</v>
      </c>
      <c r="F221" s="39">
        <f>янв.25!H219+фев.25!H219+мар.25!H219+апр.25!H219+май.25!H219+июн.25!H219+июл.25!H219+авг.25!H219+сен.25!H219+окт.25!H219+ноя.25!H219+дек.25!H219</f>
        <v>7600</v>
      </c>
      <c r="G221" s="40">
        <f>янв.25!G219</f>
        <v>0</v>
      </c>
      <c r="H221" s="40">
        <f>фев.25!G219</f>
        <v>0</v>
      </c>
      <c r="I221" s="40">
        <f>мар.25!G219</f>
        <v>0</v>
      </c>
      <c r="J221" s="40">
        <f>апр.25!G219</f>
        <v>0</v>
      </c>
      <c r="K221" s="40">
        <f>май.25!G219</f>
        <v>3503.7400000000002</v>
      </c>
      <c r="L221" s="40">
        <f>июн.25!G219</f>
        <v>1055.52</v>
      </c>
      <c r="M221" s="40">
        <f>июл.25!G219</f>
        <v>742.5</v>
      </c>
      <c r="N221" s="40">
        <f>авг.25!G219</f>
        <v>536.25</v>
      </c>
      <c r="O221" s="40">
        <f>сен.25!G219</f>
        <v>519.75</v>
      </c>
      <c r="P221" s="40">
        <f>окт.25!G219</f>
        <v>239.25</v>
      </c>
      <c r="Q221" s="40">
        <f>ноя.25!G219</f>
        <v>156.75</v>
      </c>
      <c r="R221" s="40">
        <f>дек.25!G219</f>
        <v>49.5</v>
      </c>
    </row>
    <row r="222" spans="1:18" x14ac:dyDescent="0.25">
      <c r="A222" s="114"/>
      <c r="B222" s="76"/>
      <c r="C222" s="109">
        <v>218</v>
      </c>
      <c r="D222" s="72">
        <v>0</v>
      </c>
      <c r="E222" s="73">
        <f t="shared" si="4"/>
        <v>0</v>
      </c>
      <c r="F222" s="39">
        <f>янв.25!H220+фев.25!H220+мар.25!H220+апр.25!H220+май.25!H220+июн.25!H220+июл.25!H220+авг.25!H220+сен.25!H220+окт.25!H220+ноя.25!H220+дек.25!H220</f>
        <v>0</v>
      </c>
      <c r="G222" s="40">
        <f>янв.25!G220</f>
        <v>0</v>
      </c>
      <c r="H222" s="40">
        <f>фев.25!G220</f>
        <v>0</v>
      </c>
      <c r="I222" s="40">
        <f>мар.25!G220</f>
        <v>0</v>
      </c>
      <c r="J222" s="40">
        <f>апр.25!G220</f>
        <v>0</v>
      </c>
      <c r="K222" s="40">
        <f>май.25!G220</f>
        <v>0</v>
      </c>
      <c r="L222" s="40">
        <f>июн.25!G220</f>
        <v>0</v>
      </c>
      <c r="M222" s="40">
        <f>июл.25!G220</f>
        <v>0</v>
      </c>
      <c r="N222" s="40">
        <f>авг.25!G220</f>
        <v>0</v>
      </c>
      <c r="O222" s="40">
        <f>сен.25!G220</f>
        <v>0</v>
      </c>
      <c r="P222" s="40">
        <f>окт.25!G220</f>
        <v>0</v>
      </c>
      <c r="Q222" s="40">
        <f>ноя.25!G220</f>
        <v>0</v>
      </c>
      <c r="R222" s="40">
        <f>дек.25!G220</f>
        <v>0</v>
      </c>
    </row>
    <row r="223" spans="1:18" x14ac:dyDescent="0.25">
      <c r="A223" s="114"/>
      <c r="B223" s="76" t="s">
        <v>23</v>
      </c>
      <c r="C223" s="109">
        <v>219</v>
      </c>
      <c r="D223" s="72">
        <v>1080.629999999999</v>
      </c>
      <c r="E223" s="73">
        <f t="shared" si="4"/>
        <v>-3334.6200000000008</v>
      </c>
      <c r="F223" s="39">
        <f>янв.25!H221+фев.25!H221+мар.25!H221+апр.25!H221+май.25!H221+июн.25!H221+июл.25!H221+авг.25!H221+сен.25!H221+окт.25!H221+ноя.25!H221+дек.25!H221</f>
        <v>2000</v>
      </c>
      <c r="G223" s="40">
        <f>янв.25!G221</f>
        <v>0</v>
      </c>
      <c r="H223" s="40">
        <f>фев.25!G221</f>
        <v>754.99</v>
      </c>
      <c r="I223" s="40">
        <f>мар.25!G221</f>
        <v>791.64</v>
      </c>
      <c r="J223" s="40">
        <f>апр.25!G221</f>
        <v>403.15</v>
      </c>
      <c r="K223" s="40">
        <f>май.25!G221</f>
        <v>36.65</v>
      </c>
      <c r="L223" s="40">
        <f>июн.25!G221</f>
        <v>1128.82</v>
      </c>
      <c r="M223" s="40">
        <f>июл.25!G221</f>
        <v>429</v>
      </c>
      <c r="N223" s="40">
        <f>авг.25!G221</f>
        <v>420.75</v>
      </c>
      <c r="O223" s="40">
        <f>сен.25!G221</f>
        <v>346.5</v>
      </c>
      <c r="P223" s="40">
        <f>окт.25!G221</f>
        <v>742.5</v>
      </c>
      <c r="Q223" s="40">
        <f>ноя.25!G221</f>
        <v>627</v>
      </c>
      <c r="R223" s="40">
        <f>дек.25!G221</f>
        <v>734.25</v>
      </c>
    </row>
    <row r="224" spans="1:18" x14ac:dyDescent="0.25">
      <c r="A224" s="114"/>
      <c r="B224" s="76"/>
      <c r="C224" s="109">
        <v>220</v>
      </c>
      <c r="D224" s="72">
        <v>2271.309999999999</v>
      </c>
      <c r="E224" s="73">
        <f t="shared" si="4"/>
        <v>-13284.63</v>
      </c>
      <c r="F224" s="39">
        <f>янв.25!H222+фев.25!H222+мар.25!H222+апр.25!H222+май.25!H222+июн.25!H222+июл.25!H222+авг.25!H222+сен.25!H222+окт.25!H222+ноя.25!H222+дек.25!H222</f>
        <v>14187.61</v>
      </c>
      <c r="G224" s="40">
        <f>янв.25!G222</f>
        <v>615.72</v>
      </c>
      <c r="H224" s="40">
        <f>фев.25!G222</f>
        <v>623.04999999999995</v>
      </c>
      <c r="I224" s="40">
        <f>мар.25!G222</f>
        <v>1414.69</v>
      </c>
      <c r="J224" s="40">
        <f>апр.25!G222</f>
        <v>7579.22</v>
      </c>
      <c r="K224" s="40">
        <f>май.25!G222</f>
        <v>8187.61</v>
      </c>
      <c r="L224" s="40">
        <f>июн.25!G222</f>
        <v>2726.76</v>
      </c>
      <c r="M224" s="40">
        <f>июл.25!G222</f>
        <v>3440.25</v>
      </c>
      <c r="N224" s="40">
        <f>авг.25!G222</f>
        <v>1864.5</v>
      </c>
      <c r="O224" s="40">
        <f>сен.25!G222</f>
        <v>1105.5</v>
      </c>
      <c r="P224" s="40">
        <f>окт.25!G222</f>
        <v>651.75</v>
      </c>
      <c r="Q224" s="40">
        <f>ноя.25!G222</f>
        <v>1518</v>
      </c>
      <c r="R224" s="40">
        <f>дек.25!G222</f>
        <v>16.5</v>
      </c>
    </row>
    <row r="225" spans="1:18" x14ac:dyDescent="0.25">
      <c r="A225" s="114"/>
      <c r="B225" s="76"/>
      <c r="C225" s="109">
        <v>221</v>
      </c>
      <c r="D225" s="72">
        <v>0</v>
      </c>
      <c r="E225" s="73">
        <f t="shared" si="4"/>
        <v>0</v>
      </c>
      <c r="F225" s="39">
        <f>янв.25!H223+фев.25!H223+мар.25!H223+апр.25!H223+май.25!H223+июн.25!H223+июл.25!H223+авг.25!H223+сен.25!H223+окт.25!H223+ноя.25!H223+дек.25!H223</f>
        <v>0</v>
      </c>
      <c r="G225" s="40">
        <f>янв.25!G223</f>
        <v>0</v>
      </c>
      <c r="H225" s="40">
        <f>фев.25!G223</f>
        <v>0</v>
      </c>
      <c r="I225" s="40">
        <f>мар.25!G223</f>
        <v>0</v>
      </c>
      <c r="J225" s="40">
        <f>апр.25!G223</f>
        <v>0</v>
      </c>
      <c r="K225" s="40">
        <f>май.25!G223</f>
        <v>0</v>
      </c>
      <c r="L225" s="40">
        <f>июн.25!G223</f>
        <v>0</v>
      </c>
      <c r="M225" s="40">
        <f>июл.25!G223</f>
        <v>0</v>
      </c>
      <c r="N225" s="40">
        <f>авг.25!G223</f>
        <v>0</v>
      </c>
      <c r="O225" s="40">
        <f>сен.25!G223</f>
        <v>0</v>
      </c>
      <c r="P225" s="40">
        <f>окт.25!G223</f>
        <v>0</v>
      </c>
      <c r="Q225" s="40">
        <f>ноя.25!G223</f>
        <v>0</v>
      </c>
      <c r="R225" s="40">
        <f>дек.25!G223</f>
        <v>0</v>
      </c>
    </row>
    <row r="226" spans="1:18" x14ac:dyDescent="0.25">
      <c r="A226" s="114"/>
      <c r="B226" s="76"/>
      <c r="C226" s="109">
        <v>222</v>
      </c>
      <c r="D226" s="72">
        <v>0</v>
      </c>
      <c r="E226" s="73">
        <f t="shared" si="4"/>
        <v>0</v>
      </c>
      <c r="F226" s="39">
        <f>янв.25!H224+фев.25!H224+мар.25!H224+апр.25!H224+май.25!H224+июн.25!H224+июл.25!H224+авг.25!H224+сен.25!H224+окт.25!H224+ноя.25!H224+дек.25!H224</f>
        <v>0</v>
      </c>
      <c r="G226" s="40">
        <f>янв.25!G224</f>
        <v>0</v>
      </c>
      <c r="H226" s="40">
        <f>фев.25!G224</f>
        <v>0</v>
      </c>
      <c r="I226" s="40">
        <f>мар.25!G224</f>
        <v>0</v>
      </c>
      <c r="J226" s="40">
        <f>апр.25!G224</f>
        <v>0</v>
      </c>
      <c r="K226" s="40">
        <f>май.25!G224</f>
        <v>0</v>
      </c>
      <c r="L226" s="40">
        <f>июн.25!G224</f>
        <v>0</v>
      </c>
      <c r="M226" s="40">
        <f>июл.25!G224</f>
        <v>0</v>
      </c>
      <c r="N226" s="40">
        <f>авг.25!G224</f>
        <v>0</v>
      </c>
      <c r="O226" s="40">
        <f>сен.25!G224</f>
        <v>0</v>
      </c>
      <c r="P226" s="40">
        <f>окт.25!G224</f>
        <v>0</v>
      </c>
      <c r="Q226" s="40">
        <f>ноя.25!G224</f>
        <v>0</v>
      </c>
      <c r="R226" s="40">
        <f>дек.25!G224</f>
        <v>0</v>
      </c>
    </row>
    <row r="227" spans="1:18" x14ac:dyDescent="0.25">
      <c r="A227" s="114"/>
      <c r="B227" s="76"/>
      <c r="C227" s="109">
        <v>223</v>
      </c>
      <c r="D227" s="72">
        <v>0</v>
      </c>
      <c r="E227" s="73">
        <f t="shared" si="4"/>
        <v>0</v>
      </c>
      <c r="F227" s="39">
        <f>янв.25!H225+фев.25!H225+мар.25!H225+апр.25!H225+май.25!H225+июн.25!H225+июл.25!H225+авг.25!H225+сен.25!H225+окт.25!H225+ноя.25!H225+дек.25!H225</f>
        <v>0</v>
      </c>
      <c r="G227" s="40">
        <f>янв.25!G225</f>
        <v>0</v>
      </c>
      <c r="H227" s="40">
        <f>фев.25!G225</f>
        <v>0</v>
      </c>
      <c r="I227" s="40">
        <f>мар.25!G225</f>
        <v>0</v>
      </c>
      <c r="J227" s="40">
        <f>апр.25!G225</f>
        <v>0</v>
      </c>
      <c r="K227" s="40">
        <f>май.25!G225</f>
        <v>0</v>
      </c>
      <c r="L227" s="40">
        <f>июн.25!G225</f>
        <v>0</v>
      </c>
      <c r="M227" s="40">
        <f>июл.25!G225</f>
        <v>0</v>
      </c>
      <c r="N227" s="40">
        <f>авг.25!G225</f>
        <v>0</v>
      </c>
      <c r="O227" s="40">
        <f>сен.25!G225</f>
        <v>0</v>
      </c>
      <c r="P227" s="40">
        <f>окт.25!G225</f>
        <v>0</v>
      </c>
      <c r="Q227" s="40">
        <f>ноя.25!G225</f>
        <v>0</v>
      </c>
      <c r="R227" s="40">
        <f>дек.25!G225</f>
        <v>0</v>
      </c>
    </row>
    <row r="228" spans="1:18" x14ac:dyDescent="0.25">
      <c r="A228" s="114"/>
      <c r="B228" s="76"/>
      <c r="C228" s="109">
        <v>224</v>
      </c>
      <c r="D228" s="72">
        <v>-1000.1500000000033</v>
      </c>
      <c r="E228" s="73">
        <f t="shared" si="4"/>
        <v>-3290.970000000003</v>
      </c>
      <c r="F228" s="39">
        <f>янв.25!H226+фев.25!H226+мар.25!H226+апр.25!H226+май.25!H226+июн.25!H226+июл.25!H226+авг.25!H226+сен.25!H226+окт.25!H226+ноя.25!H226+дек.25!H226</f>
        <v>1465</v>
      </c>
      <c r="G228" s="40">
        <f>янв.25!G226</f>
        <v>0</v>
      </c>
      <c r="H228" s="40">
        <f>фев.25!G226</f>
        <v>0</v>
      </c>
      <c r="I228" s="40">
        <f>мар.25!G226</f>
        <v>0</v>
      </c>
      <c r="J228" s="40">
        <f>апр.25!G226</f>
        <v>0</v>
      </c>
      <c r="K228" s="40">
        <f>май.25!G226</f>
        <v>0</v>
      </c>
      <c r="L228" s="40">
        <f>июн.25!G226</f>
        <v>1495.32</v>
      </c>
      <c r="M228" s="40">
        <f>июл.25!G226</f>
        <v>668.25</v>
      </c>
      <c r="N228" s="40">
        <f>авг.25!G226</f>
        <v>924</v>
      </c>
      <c r="O228" s="40">
        <f>сен.25!G226</f>
        <v>379.5</v>
      </c>
      <c r="P228" s="40">
        <f>окт.25!G226</f>
        <v>288.75</v>
      </c>
      <c r="Q228" s="40">
        <f>ноя.25!G226</f>
        <v>0</v>
      </c>
      <c r="R228" s="40">
        <f>дек.25!G226</f>
        <v>0</v>
      </c>
    </row>
    <row r="229" spans="1:18" x14ac:dyDescent="0.25">
      <c r="A229" s="114"/>
      <c r="B229" s="76"/>
      <c r="C229" s="109">
        <v>225</v>
      </c>
      <c r="D229" s="72">
        <v>0</v>
      </c>
      <c r="E229" s="73">
        <f t="shared" si="4"/>
        <v>0</v>
      </c>
      <c r="F229" s="39">
        <f>янв.25!H227+фев.25!H227+мар.25!H227+апр.25!H227+май.25!H227+июн.25!H227+июл.25!H227+авг.25!H227+сен.25!H227+окт.25!H227+ноя.25!H227+дек.25!H227</f>
        <v>0</v>
      </c>
      <c r="G229" s="40">
        <f>янв.25!G227</f>
        <v>0</v>
      </c>
      <c r="H229" s="40">
        <f>фев.25!G227</f>
        <v>0</v>
      </c>
      <c r="I229" s="40">
        <f>мар.25!G227</f>
        <v>0</v>
      </c>
      <c r="J229" s="40">
        <f>апр.25!G227</f>
        <v>0</v>
      </c>
      <c r="K229" s="40">
        <f>май.25!G227</f>
        <v>0</v>
      </c>
      <c r="L229" s="40">
        <f>июн.25!G227</f>
        <v>0</v>
      </c>
      <c r="M229" s="40">
        <f>июл.25!G227</f>
        <v>0</v>
      </c>
      <c r="N229" s="40">
        <f>авг.25!G227</f>
        <v>0</v>
      </c>
      <c r="O229" s="40">
        <f>сен.25!G227</f>
        <v>0</v>
      </c>
      <c r="P229" s="40">
        <f>окт.25!G227</f>
        <v>0</v>
      </c>
      <c r="Q229" s="40">
        <f>ноя.25!G227</f>
        <v>0</v>
      </c>
      <c r="R229" s="40">
        <f>дек.25!G227</f>
        <v>0</v>
      </c>
    </row>
    <row r="230" spans="1:18" x14ac:dyDescent="0.25">
      <c r="A230" s="114"/>
      <c r="B230" s="76"/>
      <c r="C230" s="109">
        <v>226</v>
      </c>
      <c r="D230" s="72">
        <v>0</v>
      </c>
      <c r="E230" s="73">
        <f t="shared" si="4"/>
        <v>0</v>
      </c>
      <c r="F230" s="39">
        <f>янв.25!H228+фев.25!H228+мар.25!H228+апр.25!H228+май.25!H228+июн.25!H228+июл.25!H228+авг.25!H228+сен.25!H228+окт.25!H228+ноя.25!H228+дек.25!H228</f>
        <v>0</v>
      </c>
      <c r="G230" s="40">
        <f>янв.25!G228</f>
        <v>0</v>
      </c>
      <c r="H230" s="40">
        <f>фев.25!G228</f>
        <v>0</v>
      </c>
      <c r="I230" s="40">
        <f>мар.25!G228</f>
        <v>0</v>
      </c>
      <c r="J230" s="40">
        <f>апр.25!G228</f>
        <v>0</v>
      </c>
      <c r="K230" s="40">
        <f>май.25!G228</f>
        <v>0</v>
      </c>
      <c r="L230" s="40">
        <f>июн.25!G228</f>
        <v>0</v>
      </c>
      <c r="M230" s="40">
        <f>июл.25!G228</f>
        <v>0</v>
      </c>
      <c r="N230" s="40">
        <f>авг.25!G228</f>
        <v>0</v>
      </c>
      <c r="O230" s="40">
        <f>сен.25!G228</f>
        <v>0</v>
      </c>
      <c r="P230" s="40">
        <f>окт.25!G228</f>
        <v>0</v>
      </c>
      <c r="Q230" s="40">
        <f>ноя.25!G228</f>
        <v>0</v>
      </c>
      <c r="R230" s="40">
        <f>дек.25!G228</f>
        <v>0</v>
      </c>
    </row>
    <row r="231" spans="1:18" x14ac:dyDescent="0.25">
      <c r="A231" s="114"/>
      <c r="B231" s="76"/>
      <c r="C231" s="109">
        <v>227</v>
      </c>
      <c r="D231" s="72">
        <v>-14801.070000000003</v>
      </c>
      <c r="E231" s="73">
        <f t="shared" si="4"/>
        <v>-8958.3399999999983</v>
      </c>
      <c r="F231" s="39">
        <f>янв.25!H229+фев.25!H229+мар.25!H229+апр.25!H229+май.25!H229+июн.25!H229+июл.25!H229+авг.25!H229+сен.25!H229+окт.25!H229+ноя.25!H229+дек.25!H229</f>
        <v>53000</v>
      </c>
      <c r="G231" s="40">
        <f>янв.25!G229</f>
        <v>8971.92</v>
      </c>
      <c r="H231" s="40">
        <f>фев.25!G229</f>
        <v>8883.9600000000009</v>
      </c>
      <c r="I231" s="40">
        <f>мар.25!G229</f>
        <v>5160.32</v>
      </c>
      <c r="J231" s="40">
        <f>апр.25!G229</f>
        <v>3445.1</v>
      </c>
      <c r="K231" s="40">
        <f>май.25!G229</f>
        <v>2719.43</v>
      </c>
      <c r="L231" s="40">
        <f>июн.25!G229</f>
        <v>2514.19</v>
      </c>
      <c r="M231" s="40">
        <f>июл.25!G229</f>
        <v>3374.25</v>
      </c>
      <c r="N231" s="40">
        <f>авг.25!G229</f>
        <v>3069</v>
      </c>
      <c r="O231" s="40">
        <f>сен.25!G229</f>
        <v>693.28000000000009</v>
      </c>
      <c r="P231" s="40">
        <f>окт.25!G229</f>
        <v>1083.25</v>
      </c>
      <c r="Q231" s="40">
        <f>ноя.25!G229</f>
        <v>2804.07</v>
      </c>
      <c r="R231" s="40">
        <f>дек.25!G229</f>
        <v>4438.5</v>
      </c>
    </row>
    <row r="232" spans="1:18" x14ac:dyDescent="0.25">
      <c r="A232" s="114"/>
      <c r="B232" s="76"/>
      <c r="C232" s="109">
        <v>228</v>
      </c>
      <c r="D232" s="72">
        <v>-899.26000000000113</v>
      </c>
      <c r="E232" s="73">
        <f t="shared" si="4"/>
        <v>-3992.4200000000014</v>
      </c>
      <c r="F232" s="39">
        <f>янв.25!H230+фев.25!H230+мар.25!H230+апр.25!H230+май.25!H230+июн.25!H230+июл.25!H230+авг.25!H230+сен.25!H230+окт.25!H230+ноя.25!H230+дек.25!H230</f>
        <v>6000</v>
      </c>
      <c r="G232" s="40">
        <f>янв.25!G230</f>
        <v>1436.68</v>
      </c>
      <c r="H232" s="40">
        <f>фев.25!G230</f>
        <v>579.07000000000005</v>
      </c>
      <c r="I232" s="40">
        <f>мар.25!G230</f>
        <v>1158.1400000000001</v>
      </c>
      <c r="J232" s="40">
        <f>апр.25!G230</f>
        <v>1026.2</v>
      </c>
      <c r="K232" s="40">
        <f>май.25!G230</f>
        <v>908.92</v>
      </c>
      <c r="L232" s="40">
        <f>июн.25!G230</f>
        <v>1319.4</v>
      </c>
      <c r="M232" s="40">
        <f>июл.25!G230</f>
        <v>198</v>
      </c>
      <c r="N232" s="40">
        <f>авг.25!G230</f>
        <v>981.75</v>
      </c>
      <c r="O232" s="40">
        <f>сен.25!G230</f>
        <v>396</v>
      </c>
      <c r="P232" s="40">
        <f>окт.25!G230</f>
        <v>305.25</v>
      </c>
      <c r="Q232" s="40">
        <f>ноя.25!G230</f>
        <v>783.75</v>
      </c>
      <c r="R232" s="40">
        <f>дек.25!G230</f>
        <v>0</v>
      </c>
    </row>
    <row r="233" spans="1:18" x14ac:dyDescent="0.25">
      <c r="A233" s="114"/>
      <c r="B233" s="76"/>
      <c r="C233" s="109">
        <v>229</v>
      </c>
      <c r="D233" s="72">
        <v>-47969.829999999994</v>
      </c>
      <c r="E233" s="73">
        <f t="shared" si="4"/>
        <v>-48811.329999999994</v>
      </c>
      <c r="F233" s="39">
        <f>янв.25!H231+фев.25!H231+мар.25!H231+апр.25!H231+май.25!H231+июн.25!H231+июл.25!H231+авг.25!H231+сен.25!H231+окт.25!H231+ноя.25!H231+дек.25!H231</f>
        <v>2052.8199999999997</v>
      </c>
      <c r="G233" s="40">
        <f>янв.25!G231</f>
        <v>0</v>
      </c>
      <c r="H233" s="40">
        <f>фев.25!G231</f>
        <v>0</v>
      </c>
      <c r="I233" s="40">
        <f>мар.25!G231</f>
        <v>234.56</v>
      </c>
      <c r="J233" s="40">
        <f>апр.25!G231</f>
        <v>241.89000000000001</v>
      </c>
      <c r="K233" s="40">
        <f>май.25!G231</f>
        <v>388.49</v>
      </c>
      <c r="L233" s="40">
        <f>июн.25!G231</f>
        <v>263.88</v>
      </c>
      <c r="M233" s="40">
        <f>июл.25!G231</f>
        <v>470.25</v>
      </c>
      <c r="N233" s="40">
        <f>авг.25!G231</f>
        <v>453.75</v>
      </c>
      <c r="O233" s="40">
        <f>сен.25!G231</f>
        <v>239.25</v>
      </c>
      <c r="P233" s="40">
        <f>окт.25!G231</f>
        <v>478.5</v>
      </c>
      <c r="Q233" s="40">
        <f>ноя.25!G231</f>
        <v>123.75</v>
      </c>
      <c r="R233" s="40">
        <f>дек.25!G231</f>
        <v>0</v>
      </c>
    </row>
    <row r="234" spans="1:18" x14ac:dyDescent="0.25">
      <c r="A234" s="114"/>
      <c r="B234" s="76"/>
      <c r="C234" s="109">
        <v>230</v>
      </c>
      <c r="D234" s="72">
        <v>4149.07</v>
      </c>
      <c r="E234" s="73">
        <f t="shared" si="4"/>
        <v>5356.489999999998</v>
      </c>
      <c r="F234" s="39">
        <f>янв.25!H232+фев.25!H232+мар.25!H232+апр.25!H232+май.25!H232+июн.25!H232+июл.25!H232+авг.25!H232+сен.25!H232+окт.25!H232+ноя.25!H232+дек.25!H232</f>
        <v>11000</v>
      </c>
      <c r="G234" s="40">
        <f>янв.25!G232</f>
        <v>879.6</v>
      </c>
      <c r="H234" s="40">
        <f>фев.25!G232</f>
        <v>681.69</v>
      </c>
      <c r="I234" s="40">
        <f>мар.25!G232</f>
        <v>1238.77</v>
      </c>
      <c r="J234" s="40">
        <f>апр.25!G232</f>
        <v>454.46</v>
      </c>
      <c r="K234" s="40">
        <f>май.25!G232</f>
        <v>410.48</v>
      </c>
      <c r="L234" s="40">
        <f>июн.25!G232</f>
        <v>740.33</v>
      </c>
      <c r="M234" s="40">
        <f>июл.25!G232</f>
        <v>1031.25</v>
      </c>
      <c r="N234" s="40">
        <f>авг.25!G232</f>
        <v>915.75</v>
      </c>
      <c r="O234" s="40">
        <f>сен.25!G232</f>
        <v>932.25</v>
      </c>
      <c r="P234" s="40">
        <f>окт.25!G232</f>
        <v>1617</v>
      </c>
      <c r="Q234" s="40">
        <f>ноя.25!G232</f>
        <v>643.5</v>
      </c>
      <c r="R234" s="40">
        <f>дек.25!G232</f>
        <v>247.5</v>
      </c>
    </row>
    <row r="235" spans="1:18" x14ac:dyDescent="0.25">
      <c r="A235" s="114"/>
      <c r="B235" s="76"/>
      <c r="C235" s="109">
        <v>231</v>
      </c>
      <c r="D235" s="72">
        <v>0</v>
      </c>
      <c r="E235" s="73">
        <f t="shared" si="4"/>
        <v>0</v>
      </c>
      <c r="F235" s="39">
        <f>янв.25!H233+фев.25!H233+мар.25!H233+апр.25!H233+май.25!H233+июн.25!H233+июл.25!H233+авг.25!H233+сен.25!H233+окт.25!H233+ноя.25!H233+дек.25!H233</f>
        <v>0</v>
      </c>
      <c r="G235" s="40">
        <f>янв.25!G233</f>
        <v>0</v>
      </c>
      <c r="H235" s="40">
        <f>фев.25!G233</f>
        <v>0</v>
      </c>
      <c r="I235" s="40">
        <f>мар.25!G233</f>
        <v>0</v>
      </c>
      <c r="J235" s="40">
        <f>апр.25!G233</f>
        <v>0</v>
      </c>
      <c r="K235" s="40">
        <f>май.25!G233</f>
        <v>0</v>
      </c>
      <c r="L235" s="40">
        <f>июн.25!G233</f>
        <v>0</v>
      </c>
      <c r="M235" s="40">
        <f>июл.25!G233</f>
        <v>0</v>
      </c>
      <c r="N235" s="40">
        <f>авг.25!G233</f>
        <v>0</v>
      </c>
      <c r="O235" s="40">
        <f>сен.25!G233</f>
        <v>0</v>
      </c>
      <c r="P235" s="40">
        <f>окт.25!G233</f>
        <v>0</v>
      </c>
      <c r="Q235" s="40">
        <f>ноя.25!G233</f>
        <v>0</v>
      </c>
      <c r="R235" s="40">
        <f>дек.25!G233</f>
        <v>0</v>
      </c>
    </row>
    <row r="236" spans="1:18" x14ac:dyDescent="0.25">
      <c r="A236" s="114"/>
      <c r="B236" s="76"/>
      <c r="C236" s="109">
        <v>232</v>
      </c>
      <c r="D236" s="72">
        <v>-1978.6200000000001</v>
      </c>
      <c r="E236" s="73">
        <f t="shared" si="4"/>
        <v>-1978.6200000000001</v>
      </c>
      <c r="F236" s="39">
        <f>янв.25!H234+фев.25!H234+мар.25!H234+апр.25!H234+май.25!H234+июн.25!H234+июл.25!H234+авг.25!H234+сен.25!H234+окт.25!H234+ноя.25!H234+дек.25!H234</f>
        <v>0</v>
      </c>
      <c r="G236" s="40">
        <f>янв.25!G234</f>
        <v>0</v>
      </c>
      <c r="H236" s="40">
        <f>фев.25!G234</f>
        <v>0</v>
      </c>
      <c r="I236" s="40">
        <f>мар.25!G234</f>
        <v>0</v>
      </c>
      <c r="J236" s="40">
        <f>апр.25!G234</f>
        <v>0</v>
      </c>
      <c r="K236" s="40">
        <f>май.25!G234</f>
        <v>0</v>
      </c>
      <c r="L236" s="40">
        <f>июн.25!G234</f>
        <v>0</v>
      </c>
      <c r="M236" s="40">
        <f>июл.25!G234</f>
        <v>0</v>
      </c>
      <c r="N236" s="40">
        <f>авг.25!G234</f>
        <v>0</v>
      </c>
      <c r="O236" s="40">
        <f>сен.25!G234</f>
        <v>0</v>
      </c>
      <c r="P236" s="40">
        <f>окт.25!G234</f>
        <v>0</v>
      </c>
      <c r="Q236" s="40">
        <f>ноя.25!G234</f>
        <v>0</v>
      </c>
      <c r="R236" s="40">
        <f>дек.25!G234</f>
        <v>0</v>
      </c>
    </row>
    <row r="237" spans="1:18" x14ac:dyDescent="0.25">
      <c r="A237" s="114"/>
      <c r="B237" s="76"/>
      <c r="C237" s="109">
        <v>233</v>
      </c>
      <c r="D237" s="72">
        <v>0</v>
      </c>
      <c r="E237" s="73">
        <f t="shared" si="4"/>
        <v>0</v>
      </c>
      <c r="F237" s="39">
        <f>янв.25!H235+фев.25!H235+мар.25!H235+апр.25!H235+май.25!H235+июн.25!H235+июл.25!H235+авг.25!H235+сен.25!H235+окт.25!H235+ноя.25!H235+дек.25!H235</f>
        <v>0</v>
      </c>
      <c r="G237" s="40">
        <f>янв.25!G235</f>
        <v>0</v>
      </c>
      <c r="H237" s="40">
        <f>фев.25!G235</f>
        <v>0</v>
      </c>
      <c r="I237" s="40">
        <f>мар.25!G235</f>
        <v>0</v>
      </c>
      <c r="J237" s="40">
        <f>апр.25!G235</f>
        <v>0</v>
      </c>
      <c r="K237" s="40">
        <f>май.25!G235</f>
        <v>0</v>
      </c>
      <c r="L237" s="40">
        <f>июн.25!G235</f>
        <v>0</v>
      </c>
      <c r="M237" s="40">
        <f>июл.25!G235</f>
        <v>0</v>
      </c>
      <c r="N237" s="40">
        <f>авг.25!G235</f>
        <v>0</v>
      </c>
      <c r="O237" s="40">
        <f>сен.25!G235</f>
        <v>0</v>
      </c>
      <c r="P237" s="40">
        <f>окт.25!G235</f>
        <v>0</v>
      </c>
      <c r="Q237" s="40">
        <f>ноя.25!G235</f>
        <v>0</v>
      </c>
      <c r="R237" s="40">
        <f>дек.25!G235</f>
        <v>0</v>
      </c>
    </row>
    <row r="238" spans="1:18" x14ac:dyDescent="0.25">
      <c r="A238" s="114"/>
      <c r="B238" s="76"/>
      <c r="C238" s="109">
        <v>234</v>
      </c>
      <c r="D238" s="72">
        <v>0</v>
      </c>
      <c r="E238" s="73">
        <f t="shared" si="4"/>
        <v>0</v>
      </c>
      <c r="F238" s="39">
        <f>янв.25!H236+фев.25!H236+мар.25!H236+апр.25!H236+май.25!H236+июн.25!H236+июл.25!H236+авг.25!H236+сен.25!H236+окт.25!H236+ноя.25!H236+дек.25!H236</f>
        <v>0</v>
      </c>
      <c r="G238" s="40">
        <f>янв.25!G236</f>
        <v>0</v>
      </c>
      <c r="H238" s="40">
        <f>фев.25!G236</f>
        <v>0</v>
      </c>
      <c r="I238" s="40">
        <f>мар.25!G236</f>
        <v>0</v>
      </c>
      <c r="J238" s="40">
        <f>апр.25!G236</f>
        <v>0</v>
      </c>
      <c r="K238" s="40">
        <f>май.25!G236</f>
        <v>0</v>
      </c>
      <c r="L238" s="40">
        <f>июн.25!G236</f>
        <v>0</v>
      </c>
      <c r="M238" s="40">
        <f>июл.25!G236</f>
        <v>0</v>
      </c>
      <c r="N238" s="40">
        <f>авг.25!G236</f>
        <v>0</v>
      </c>
      <c r="O238" s="40">
        <f>сен.25!G236</f>
        <v>0</v>
      </c>
      <c r="P238" s="40">
        <f>окт.25!G236</f>
        <v>0</v>
      </c>
      <c r="Q238" s="40">
        <f>ноя.25!G236</f>
        <v>0</v>
      </c>
      <c r="R238" s="40">
        <f>дек.25!G236</f>
        <v>0</v>
      </c>
    </row>
    <row r="239" spans="1:18" x14ac:dyDescent="0.25">
      <c r="A239" s="114"/>
      <c r="B239" s="76"/>
      <c r="C239" s="109">
        <v>235</v>
      </c>
      <c r="D239" s="72">
        <v>0</v>
      </c>
      <c r="E239" s="73">
        <f t="shared" si="4"/>
        <v>0</v>
      </c>
      <c r="F239" s="39">
        <f>янв.25!H237+фев.25!H237+мар.25!H237+апр.25!H237+май.25!H237+июн.25!H237+июл.25!H237+авг.25!H237+сен.25!H237+окт.25!H237+ноя.25!H237+дек.25!H237</f>
        <v>0</v>
      </c>
      <c r="G239" s="40">
        <f>янв.25!G237</f>
        <v>0</v>
      </c>
      <c r="H239" s="40">
        <f>фев.25!G237</f>
        <v>0</v>
      </c>
      <c r="I239" s="40">
        <f>мар.25!G237</f>
        <v>0</v>
      </c>
      <c r="J239" s="40">
        <f>апр.25!G237</f>
        <v>0</v>
      </c>
      <c r="K239" s="40">
        <f>май.25!G237</f>
        <v>0</v>
      </c>
      <c r="L239" s="40">
        <f>июн.25!G237</f>
        <v>0</v>
      </c>
      <c r="M239" s="40">
        <f>июл.25!G237</f>
        <v>0</v>
      </c>
      <c r="N239" s="40">
        <f>авг.25!G237</f>
        <v>0</v>
      </c>
      <c r="O239" s="40">
        <f>сен.25!G237</f>
        <v>0</v>
      </c>
      <c r="P239" s="40">
        <f>окт.25!G237</f>
        <v>0</v>
      </c>
      <c r="Q239" s="40">
        <f>ноя.25!G237</f>
        <v>0</v>
      </c>
      <c r="R239" s="40">
        <f>дек.25!G237</f>
        <v>0</v>
      </c>
    </row>
    <row r="240" spans="1:18" x14ac:dyDescent="0.25">
      <c r="A240" s="114"/>
      <c r="B240" s="76"/>
      <c r="C240" s="109">
        <v>236</v>
      </c>
      <c r="D240" s="72">
        <v>0</v>
      </c>
      <c r="E240" s="73">
        <f t="shared" si="4"/>
        <v>0</v>
      </c>
      <c r="F240" s="39">
        <f>янв.25!H238+фев.25!H238+мар.25!H238+апр.25!H238+май.25!H238+июн.25!H238+июл.25!H238+авг.25!H238+сен.25!H238+окт.25!H238+ноя.25!H238+дек.25!H238</f>
        <v>0</v>
      </c>
      <c r="G240" s="40">
        <f>янв.25!G238</f>
        <v>0</v>
      </c>
      <c r="H240" s="40">
        <f>фев.25!G238</f>
        <v>0</v>
      </c>
      <c r="I240" s="40">
        <f>мар.25!G238</f>
        <v>0</v>
      </c>
      <c r="J240" s="40">
        <f>апр.25!G238</f>
        <v>0</v>
      </c>
      <c r="K240" s="40">
        <f>май.25!G238</f>
        <v>0</v>
      </c>
      <c r="L240" s="40">
        <f>июн.25!G238</f>
        <v>0</v>
      </c>
      <c r="M240" s="40">
        <f>июл.25!G238</f>
        <v>0</v>
      </c>
      <c r="N240" s="40">
        <f>авг.25!G238</f>
        <v>0</v>
      </c>
      <c r="O240" s="40">
        <f>сен.25!G238</f>
        <v>0</v>
      </c>
      <c r="P240" s="40">
        <f>окт.25!G238</f>
        <v>0</v>
      </c>
      <c r="Q240" s="40">
        <f>ноя.25!G238</f>
        <v>0</v>
      </c>
      <c r="R240" s="40">
        <f>дек.25!G238</f>
        <v>0</v>
      </c>
    </row>
    <row r="241" spans="1:18" x14ac:dyDescent="0.25">
      <c r="A241" s="114"/>
      <c r="B241" s="76"/>
      <c r="C241" s="109">
        <v>237</v>
      </c>
      <c r="D241" s="72">
        <v>0</v>
      </c>
      <c r="E241" s="73">
        <f t="shared" si="4"/>
        <v>0</v>
      </c>
      <c r="F241" s="39">
        <f>янв.25!H239+фев.25!H239+мар.25!H239+апр.25!H239+май.25!H239+июн.25!H239+июл.25!H239+авг.25!H239+сен.25!H239+окт.25!H239+ноя.25!H239+дек.25!H239</f>
        <v>0</v>
      </c>
      <c r="G241" s="40">
        <f>янв.25!G239</f>
        <v>0</v>
      </c>
      <c r="H241" s="40">
        <f>фев.25!G239</f>
        <v>0</v>
      </c>
      <c r="I241" s="40">
        <f>мар.25!G239</f>
        <v>0</v>
      </c>
      <c r="J241" s="40">
        <f>апр.25!G239</f>
        <v>0</v>
      </c>
      <c r="K241" s="40">
        <f>май.25!G239</f>
        <v>0</v>
      </c>
      <c r="L241" s="40">
        <f>июн.25!G239</f>
        <v>0</v>
      </c>
      <c r="M241" s="40">
        <f>июл.25!G239</f>
        <v>0</v>
      </c>
      <c r="N241" s="40">
        <f>авг.25!G239</f>
        <v>0</v>
      </c>
      <c r="O241" s="40">
        <f>сен.25!G239</f>
        <v>0</v>
      </c>
      <c r="P241" s="40">
        <f>окт.25!G239</f>
        <v>0</v>
      </c>
      <c r="Q241" s="40">
        <f>ноя.25!G239</f>
        <v>0</v>
      </c>
      <c r="R241" s="40">
        <f>дек.25!G239</f>
        <v>0</v>
      </c>
    </row>
    <row r="242" spans="1:18" x14ac:dyDescent="0.25">
      <c r="A242" s="114"/>
      <c r="B242" s="76"/>
      <c r="C242" s="109">
        <v>238</v>
      </c>
      <c r="D242" s="72">
        <v>-659.7</v>
      </c>
      <c r="E242" s="73">
        <f t="shared" si="4"/>
        <v>-659.7</v>
      </c>
      <c r="F242" s="39">
        <f>янв.25!H240+фев.25!H240+мар.25!H240+апр.25!H240+май.25!H240+июн.25!H240+июл.25!H240+авг.25!H240+сен.25!H240+окт.25!H240+ноя.25!H240+дек.25!H240</f>
        <v>0</v>
      </c>
      <c r="G242" s="40">
        <f>янв.25!G240</f>
        <v>0</v>
      </c>
      <c r="H242" s="40">
        <f>фев.25!G240</f>
        <v>0</v>
      </c>
      <c r="I242" s="40">
        <f>мар.25!G240</f>
        <v>0</v>
      </c>
      <c r="J242" s="40">
        <f>апр.25!G240</f>
        <v>0</v>
      </c>
      <c r="K242" s="40">
        <f>май.25!G240</f>
        <v>0</v>
      </c>
      <c r="L242" s="40">
        <f>июн.25!G240</f>
        <v>0</v>
      </c>
      <c r="M242" s="40">
        <f>июл.25!G240</f>
        <v>0</v>
      </c>
      <c r="N242" s="40">
        <f>авг.25!G240</f>
        <v>0</v>
      </c>
      <c r="O242" s="40">
        <f>сен.25!G240</f>
        <v>0</v>
      </c>
      <c r="P242" s="40">
        <f>окт.25!G240</f>
        <v>0</v>
      </c>
      <c r="Q242" s="40">
        <f>ноя.25!G240</f>
        <v>0</v>
      </c>
      <c r="R242" s="40">
        <f>дек.25!G240</f>
        <v>0</v>
      </c>
    </row>
    <row r="243" spans="1:18" x14ac:dyDescent="0.25">
      <c r="A243" s="114"/>
      <c r="B243" s="76"/>
      <c r="C243" s="109">
        <v>239</v>
      </c>
      <c r="D243" s="72">
        <v>-637.71</v>
      </c>
      <c r="E243" s="73">
        <f t="shared" si="4"/>
        <v>-637.71</v>
      </c>
      <c r="F243" s="39">
        <f>янв.25!H241+фев.25!H241+мар.25!H241+апр.25!H241+май.25!H241+июн.25!H241+июл.25!H241+авг.25!H241+сен.25!H241+окт.25!H241+ноя.25!H241+дек.25!H241</f>
        <v>0</v>
      </c>
      <c r="G243" s="40">
        <f>янв.25!G241</f>
        <v>0</v>
      </c>
      <c r="H243" s="40">
        <f>фев.25!G241</f>
        <v>0</v>
      </c>
      <c r="I243" s="40">
        <f>мар.25!G241</f>
        <v>0</v>
      </c>
      <c r="J243" s="40">
        <f>апр.25!G241</f>
        <v>0</v>
      </c>
      <c r="K243" s="40">
        <f>май.25!G241</f>
        <v>0</v>
      </c>
      <c r="L243" s="40">
        <f>июн.25!G241</f>
        <v>0</v>
      </c>
      <c r="M243" s="40">
        <f>июл.25!G241</f>
        <v>0</v>
      </c>
      <c r="N243" s="40">
        <f>авг.25!G241</f>
        <v>0</v>
      </c>
      <c r="O243" s="40">
        <f>сен.25!G241</f>
        <v>0</v>
      </c>
      <c r="P243" s="40">
        <f>окт.25!G241</f>
        <v>0</v>
      </c>
      <c r="Q243" s="40">
        <f>ноя.25!G241</f>
        <v>0</v>
      </c>
      <c r="R243" s="40">
        <f>дек.25!G241</f>
        <v>0</v>
      </c>
    </row>
    <row r="244" spans="1:18" x14ac:dyDescent="0.25">
      <c r="A244" s="114"/>
      <c r="B244" s="76"/>
      <c r="C244" s="109">
        <v>240</v>
      </c>
      <c r="D244" s="72">
        <v>0</v>
      </c>
      <c r="E244" s="73">
        <f t="shared" si="4"/>
        <v>0</v>
      </c>
      <c r="F244" s="39">
        <f>янв.25!H242+фев.25!H242+мар.25!H242+апр.25!H242+май.25!H242+июн.25!H242+июл.25!H242+авг.25!H242+сен.25!H242+окт.25!H242+ноя.25!H242+дек.25!H242</f>
        <v>0</v>
      </c>
      <c r="G244" s="40">
        <f>янв.25!G242</f>
        <v>0</v>
      </c>
      <c r="H244" s="40">
        <f>фев.25!G242</f>
        <v>0</v>
      </c>
      <c r="I244" s="40">
        <f>мар.25!G242</f>
        <v>0</v>
      </c>
      <c r="J244" s="40">
        <f>апр.25!G242</f>
        <v>0</v>
      </c>
      <c r="K244" s="40">
        <f>май.25!G242</f>
        <v>0</v>
      </c>
      <c r="L244" s="40">
        <f>июн.25!G242</f>
        <v>0</v>
      </c>
      <c r="M244" s="40">
        <f>июл.25!G242</f>
        <v>0</v>
      </c>
      <c r="N244" s="40">
        <f>авг.25!G242</f>
        <v>0</v>
      </c>
      <c r="O244" s="40">
        <f>сен.25!G242</f>
        <v>0</v>
      </c>
      <c r="P244" s="40">
        <f>окт.25!G242</f>
        <v>0</v>
      </c>
      <c r="Q244" s="40">
        <f>ноя.25!G242</f>
        <v>0</v>
      </c>
      <c r="R244" s="40">
        <f>дек.25!G242</f>
        <v>0</v>
      </c>
    </row>
    <row r="245" spans="1:18" x14ac:dyDescent="0.25">
      <c r="A245" s="114"/>
      <c r="B245" s="76"/>
      <c r="C245" s="109">
        <v>241</v>
      </c>
      <c r="D245" s="72">
        <v>0</v>
      </c>
      <c r="E245" s="73">
        <f t="shared" si="4"/>
        <v>0</v>
      </c>
      <c r="F245" s="39">
        <f>янв.25!H243+фев.25!H243+мар.25!H243+апр.25!H243+май.25!H243+июн.25!H243+июл.25!H243+авг.25!H243+сен.25!H243+окт.25!H243+ноя.25!H243+дек.25!H243</f>
        <v>0</v>
      </c>
      <c r="G245" s="40">
        <f>янв.25!G243</f>
        <v>0</v>
      </c>
      <c r="H245" s="40">
        <f>фев.25!G243</f>
        <v>0</v>
      </c>
      <c r="I245" s="40">
        <f>мар.25!G243</f>
        <v>0</v>
      </c>
      <c r="J245" s="40">
        <f>апр.25!G243</f>
        <v>0</v>
      </c>
      <c r="K245" s="40">
        <f>май.25!G243</f>
        <v>0</v>
      </c>
      <c r="L245" s="40">
        <f>июн.25!G243</f>
        <v>0</v>
      </c>
      <c r="M245" s="40">
        <f>июл.25!G243</f>
        <v>0</v>
      </c>
      <c r="N245" s="40">
        <f>авг.25!G243</f>
        <v>0</v>
      </c>
      <c r="O245" s="40">
        <f>сен.25!G243</f>
        <v>0</v>
      </c>
      <c r="P245" s="40">
        <f>окт.25!G243</f>
        <v>0</v>
      </c>
      <c r="Q245" s="40">
        <f>ноя.25!G243</f>
        <v>0</v>
      </c>
      <c r="R245" s="40">
        <f>дек.25!G243</f>
        <v>0</v>
      </c>
    </row>
    <row r="246" spans="1:18" x14ac:dyDescent="0.25">
      <c r="A246" s="43"/>
      <c r="B246" s="76"/>
      <c r="C246" s="109">
        <v>242</v>
      </c>
      <c r="D246" s="72">
        <v>-78859.37000000001</v>
      </c>
      <c r="E246" s="73">
        <f t="shared" si="4"/>
        <v>-27047.740000000027</v>
      </c>
      <c r="F246" s="39">
        <f>янв.25!H244+фев.25!H244+мар.25!H244+апр.25!H244+май.25!H244+июн.25!H244+июл.25!H244+авг.25!H244+сен.25!H244+окт.25!H244+ноя.25!H244+дек.25!H244</f>
        <v>130000</v>
      </c>
      <c r="G246" s="40">
        <f>янв.25!G244</f>
        <v>14198.210000000001</v>
      </c>
      <c r="H246" s="40">
        <f>фев.25!G244</f>
        <v>10283.99</v>
      </c>
      <c r="I246" s="40">
        <f>мар.25!G244</f>
        <v>9404.39</v>
      </c>
      <c r="J246" s="40">
        <f>апр.25!G244</f>
        <v>8541.4500000000007</v>
      </c>
      <c r="K246" s="40">
        <f>май.25!G244</f>
        <v>5376.24</v>
      </c>
      <c r="L246" s="40">
        <f>июн.25!G244</f>
        <v>2529.09</v>
      </c>
      <c r="M246" s="40">
        <f>июл.25!G244</f>
        <v>3169.28</v>
      </c>
      <c r="N246" s="40">
        <f>авг.25!G244</f>
        <v>2315.06</v>
      </c>
      <c r="O246" s="40">
        <f>сен.25!G244</f>
        <v>2686.46</v>
      </c>
      <c r="P246" s="40">
        <f>окт.25!G244</f>
        <v>9501.6500000000015</v>
      </c>
      <c r="Q246" s="40">
        <f>ноя.25!G244</f>
        <v>0</v>
      </c>
      <c r="R246" s="40">
        <f>дек.25!G244</f>
        <v>10182.550000000001</v>
      </c>
    </row>
    <row r="247" spans="1:18" x14ac:dyDescent="0.25">
      <c r="A247" s="43"/>
      <c r="B247" s="76"/>
      <c r="C247" s="109">
        <v>243</v>
      </c>
      <c r="D247" s="72">
        <v>-4511.74</v>
      </c>
      <c r="E247" s="73">
        <f t="shared" si="4"/>
        <v>-11896.410000000003</v>
      </c>
      <c r="F247" s="39">
        <f>янв.25!H245+фев.25!H245+мар.25!H245+апр.25!H245+май.25!H245+июн.25!H245+июл.25!H245+авг.25!H245+сен.25!H245+окт.25!H245+ноя.25!H245+дек.25!H245</f>
        <v>34244.17</v>
      </c>
      <c r="G247" s="40">
        <f>янв.25!G245</f>
        <v>4745.25</v>
      </c>
      <c r="H247" s="40">
        <f>фев.25!G245</f>
        <v>5894.37</v>
      </c>
      <c r="I247" s="40">
        <f>мар.25!G245</f>
        <v>3765.42</v>
      </c>
      <c r="J247" s="40">
        <f>апр.25!G245</f>
        <v>2965.14</v>
      </c>
      <c r="K247" s="40">
        <f>май.25!G245</f>
        <v>1580.04</v>
      </c>
      <c r="L247" s="40">
        <f>июн.25!G245</f>
        <v>1026</v>
      </c>
      <c r="M247" s="40">
        <f>июл.25!G245</f>
        <v>872.79000000000008</v>
      </c>
      <c r="N247" s="40">
        <f>авг.25!G245</f>
        <v>1138.96</v>
      </c>
      <c r="O247" s="40">
        <f>сен.25!G245</f>
        <v>1027.54</v>
      </c>
      <c r="P247" s="40">
        <f>окт.25!G245</f>
        <v>5038.6600000000008</v>
      </c>
      <c r="Q247" s="40">
        <f>ноя.25!G245</f>
        <v>6190</v>
      </c>
      <c r="R247" s="40">
        <f>дек.25!G245</f>
        <v>7384.67</v>
      </c>
    </row>
    <row r="248" spans="1:18" x14ac:dyDescent="0.25">
      <c r="A248" s="42"/>
      <c r="B248" s="76"/>
      <c r="C248" s="109">
        <v>244</v>
      </c>
      <c r="D248" s="72">
        <v>0</v>
      </c>
      <c r="E248" s="73">
        <f t="shared" si="4"/>
        <v>0</v>
      </c>
      <c r="F248" s="39">
        <f>янв.25!H246+фев.25!H246+мар.25!H246+апр.25!H246+май.25!H246+июн.25!H246+июл.25!H246+авг.25!H246+сен.25!H246+окт.25!H246+ноя.25!H246+дек.25!H246</f>
        <v>0</v>
      </c>
      <c r="G248" s="40">
        <f>янв.25!G246</f>
        <v>0</v>
      </c>
      <c r="H248" s="40">
        <f>фев.25!G246</f>
        <v>0</v>
      </c>
      <c r="I248" s="40">
        <f>мар.25!G246</f>
        <v>0</v>
      </c>
      <c r="J248" s="40">
        <f>апр.25!G246</f>
        <v>0</v>
      </c>
      <c r="K248" s="40">
        <f>май.25!G246</f>
        <v>0</v>
      </c>
      <c r="L248" s="40">
        <f>июн.25!G246</f>
        <v>0</v>
      </c>
      <c r="M248" s="40">
        <f>июл.25!G246</f>
        <v>0</v>
      </c>
      <c r="N248" s="40">
        <f>авг.25!G246</f>
        <v>0</v>
      </c>
      <c r="O248" s="40">
        <f>сен.25!G246</f>
        <v>0</v>
      </c>
      <c r="P248" s="40">
        <f>окт.25!G246</f>
        <v>0</v>
      </c>
      <c r="Q248" s="40">
        <f>ноя.25!G246</f>
        <v>0</v>
      </c>
      <c r="R248" s="40">
        <f>дек.25!G246</f>
        <v>0</v>
      </c>
    </row>
    <row r="249" spans="1:18" x14ac:dyDescent="0.25">
      <c r="A249" s="42"/>
      <c r="B249" s="76"/>
      <c r="C249" s="109">
        <v>245</v>
      </c>
      <c r="D249" s="72">
        <v>8687.4100000000108</v>
      </c>
      <c r="E249" s="73">
        <f t="shared" si="4"/>
        <v>92.570000000010623</v>
      </c>
      <c r="F249" s="39">
        <f>янв.25!H247+фев.25!H247+мар.25!H247+апр.25!H247+май.25!H247+июн.25!H247+июл.25!H247+авг.25!H247+сен.25!H247+окт.25!H247+ноя.25!H247+дек.25!H247</f>
        <v>13300</v>
      </c>
      <c r="G249" s="40">
        <f>янв.25!G247</f>
        <v>5966.19</v>
      </c>
      <c r="H249" s="40">
        <f>фев.25!G247</f>
        <v>6540.75</v>
      </c>
      <c r="I249" s="40">
        <f>мар.25!G247</f>
        <v>4027.0499999999997</v>
      </c>
      <c r="J249" s="40">
        <f>апр.25!G247</f>
        <v>3360.15</v>
      </c>
      <c r="K249" s="40">
        <f>май.25!G247</f>
        <v>2000.7</v>
      </c>
      <c r="L249" s="40">
        <f>июн.25!G247</f>
        <v>0</v>
      </c>
      <c r="M249" s="40">
        <f>июл.25!G247</f>
        <v>0</v>
      </c>
      <c r="N249" s="40">
        <f>авг.25!G247</f>
        <v>0</v>
      </c>
      <c r="O249" s="40">
        <f>сен.25!G247</f>
        <v>0</v>
      </c>
      <c r="P249" s="40">
        <f>окт.25!G247</f>
        <v>0</v>
      </c>
      <c r="Q249" s="40">
        <f>ноя.25!G247</f>
        <v>0</v>
      </c>
      <c r="R249" s="40">
        <f>дек.25!G247</f>
        <v>0</v>
      </c>
    </row>
    <row r="250" spans="1:18" x14ac:dyDescent="0.25">
      <c r="A250" s="114"/>
      <c r="B250" s="76"/>
      <c r="C250" s="109">
        <v>246</v>
      </c>
      <c r="D250" s="72">
        <v>-1973.3599999999897</v>
      </c>
      <c r="E250" s="73">
        <f t="shared" si="4"/>
        <v>23668.970000000012</v>
      </c>
      <c r="F250" s="39">
        <f>янв.25!H248+фев.25!H248+мар.25!H248+апр.25!H248+май.25!H248+июн.25!H248+июл.25!H248+авг.25!H248+сен.25!H248+окт.25!H248+ноя.25!H248+дек.25!H248</f>
        <v>70700</v>
      </c>
      <c r="G250" s="40">
        <f>янв.25!G248</f>
        <v>12512.07</v>
      </c>
      <c r="H250" s="40">
        <f>фев.25!G248</f>
        <v>11829.78</v>
      </c>
      <c r="I250" s="40">
        <f>мар.25!G248</f>
        <v>6617.7</v>
      </c>
      <c r="J250" s="40">
        <f>апр.25!G248</f>
        <v>7330.7699999999995</v>
      </c>
      <c r="K250" s="40">
        <f>май.25!G248</f>
        <v>4365.63</v>
      </c>
      <c r="L250" s="40">
        <f>июн.25!G248</f>
        <v>0</v>
      </c>
      <c r="M250" s="40">
        <f>июл.25!G248</f>
        <v>2401.7200000000003</v>
      </c>
      <c r="N250" s="40">
        <f>авг.25!G248</f>
        <v>0</v>
      </c>
      <c r="O250" s="40">
        <f>сен.25!G248</f>
        <v>0</v>
      </c>
      <c r="P250" s="40">
        <f>окт.25!G248</f>
        <v>0</v>
      </c>
      <c r="Q250" s="40">
        <f>ноя.25!G248</f>
        <v>0</v>
      </c>
      <c r="R250" s="40">
        <f>дек.25!G248</f>
        <v>0</v>
      </c>
    </row>
    <row r="251" spans="1:18" x14ac:dyDescent="0.25">
      <c r="A251" s="114"/>
      <c r="B251" s="76"/>
      <c r="C251" s="109">
        <v>247</v>
      </c>
      <c r="D251" s="72">
        <v>-26.92</v>
      </c>
      <c r="E251" s="73">
        <f t="shared" si="4"/>
        <v>1373.08</v>
      </c>
      <c r="F251" s="39">
        <f>янв.25!H249+фев.25!H249+мар.25!H249+апр.25!H249+май.25!H249+июн.25!H249+июл.25!H249+авг.25!H249+сен.25!H249+окт.25!H249+ноя.25!H249+дек.25!H249</f>
        <v>1400</v>
      </c>
      <c r="G251" s="40">
        <f>янв.25!G249</f>
        <v>0</v>
      </c>
      <c r="H251" s="40">
        <f>фев.25!G249</f>
        <v>0</v>
      </c>
      <c r="I251" s="40">
        <f>мар.25!G249</f>
        <v>0</v>
      </c>
      <c r="J251" s="40">
        <f>апр.25!G249</f>
        <v>0</v>
      </c>
      <c r="K251" s="40">
        <f>май.25!G249</f>
        <v>0</v>
      </c>
      <c r="L251" s="40">
        <f>июн.25!G249</f>
        <v>0</v>
      </c>
      <c r="M251" s="40">
        <f>июл.25!G249</f>
        <v>0</v>
      </c>
      <c r="N251" s="40">
        <f>авг.25!G249</f>
        <v>0</v>
      </c>
      <c r="O251" s="40">
        <f>сен.25!G249</f>
        <v>0</v>
      </c>
      <c r="P251" s="40">
        <f>окт.25!G249</f>
        <v>0</v>
      </c>
      <c r="Q251" s="40">
        <f>ноя.25!G249</f>
        <v>0</v>
      </c>
      <c r="R251" s="40">
        <f>дек.25!G249</f>
        <v>0</v>
      </c>
    </row>
    <row r="252" spans="1:18" x14ac:dyDescent="0.25">
      <c r="A252" s="114"/>
      <c r="B252" s="76"/>
      <c r="C252" s="109">
        <v>248</v>
      </c>
      <c r="D252" s="72">
        <v>0</v>
      </c>
      <c r="E252" s="73">
        <f t="shared" si="4"/>
        <v>-41.25</v>
      </c>
      <c r="F252" s="39">
        <f>янв.25!H250+фев.25!H250+мар.25!H250+апр.25!H250+май.25!H250+июн.25!H250+июл.25!H250+авг.25!H250+сен.25!H250+окт.25!H250+ноя.25!H250+дек.25!H250</f>
        <v>0</v>
      </c>
      <c r="G252" s="40">
        <f>янв.25!G250</f>
        <v>0</v>
      </c>
      <c r="H252" s="40">
        <f>фев.25!G250</f>
        <v>0</v>
      </c>
      <c r="I252" s="40">
        <f>мар.25!G250</f>
        <v>0</v>
      </c>
      <c r="J252" s="40">
        <f>апр.25!G250</f>
        <v>0</v>
      </c>
      <c r="K252" s="40">
        <f>май.25!G250</f>
        <v>0</v>
      </c>
      <c r="L252" s="40">
        <f>июн.25!G250</f>
        <v>0</v>
      </c>
      <c r="M252" s="40">
        <f>июл.25!G250</f>
        <v>41.25</v>
      </c>
      <c r="N252" s="40">
        <f>авг.25!G250</f>
        <v>0</v>
      </c>
      <c r="O252" s="40">
        <f>сен.25!G250</f>
        <v>0</v>
      </c>
      <c r="P252" s="40">
        <f>окт.25!G250</f>
        <v>0</v>
      </c>
      <c r="Q252" s="40">
        <f>ноя.25!G250</f>
        <v>0</v>
      </c>
      <c r="R252" s="40">
        <f>дек.25!G250</f>
        <v>0</v>
      </c>
    </row>
    <row r="253" spans="1:18" x14ac:dyDescent="0.25">
      <c r="A253" s="114"/>
      <c r="B253" s="76"/>
      <c r="C253" s="109">
        <v>249</v>
      </c>
      <c r="D253" s="72">
        <v>-3936.5100000000039</v>
      </c>
      <c r="E253" s="73">
        <f t="shared" si="4"/>
        <v>-3936.5100000000039</v>
      </c>
      <c r="F253" s="39">
        <f>янв.25!H251+фев.25!H251+мар.25!H251+апр.25!H251+май.25!H251+июн.25!H251+июл.25!H251+авг.25!H251+сен.25!H251+окт.25!H251+ноя.25!H251+дек.25!H251</f>
        <v>0</v>
      </c>
      <c r="G253" s="40">
        <f>янв.25!G251</f>
        <v>0</v>
      </c>
      <c r="H253" s="40">
        <f>фев.25!G251</f>
        <v>0</v>
      </c>
      <c r="I253" s="40">
        <f>мар.25!G251</f>
        <v>0</v>
      </c>
      <c r="J253" s="40">
        <f>апр.25!G251</f>
        <v>0</v>
      </c>
      <c r="K253" s="40">
        <f>май.25!G251</f>
        <v>0</v>
      </c>
      <c r="L253" s="40">
        <f>июн.25!G251</f>
        <v>0</v>
      </c>
      <c r="M253" s="40">
        <f>июл.25!G251</f>
        <v>0</v>
      </c>
      <c r="N253" s="40">
        <f>авг.25!G251</f>
        <v>0</v>
      </c>
      <c r="O253" s="40">
        <f>сен.25!G251</f>
        <v>0</v>
      </c>
      <c r="P253" s="40">
        <f>окт.25!G251</f>
        <v>0</v>
      </c>
      <c r="Q253" s="40">
        <f>ноя.25!G251</f>
        <v>0</v>
      </c>
      <c r="R253" s="40">
        <f>дек.25!G251</f>
        <v>0</v>
      </c>
    </row>
    <row r="254" spans="1:18" x14ac:dyDescent="0.25">
      <c r="A254" s="114"/>
      <c r="B254" s="76"/>
      <c r="C254" s="109">
        <v>250</v>
      </c>
      <c r="D254" s="72">
        <v>-33.650000000000006</v>
      </c>
      <c r="E254" s="73">
        <f t="shared" si="4"/>
        <v>-71.22</v>
      </c>
      <c r="F254" s="39">
        <f>янв.25!H252+фев.25!H252+мар.25!H252+апр.25!H252+май.25!H252+июн.25!H252+июл.25!H252+авг.25!H252+сен.25!H252+окт.25!H252+ноя.25!H252+дек.25!H252</f>
        <v>0</v>
      </c>
      <c r="G254" s="40">
        <f>янв.25!G252</f>
        <v>29.32</v>
      </c>
      <c r="H254" s="40">
        <f>фев.25!G252</f>
        <v>0</v>
      </c>
      <c r="I254" s="40">
        <f>мар.25!G252</f>
        <v>0</v>
      </c>
      <c r="J254" s="40">
        <f>апр.25!G252</f>
        <v>0</v>
      </c>
      <c r="K254" s="40">
        <f>май.25!G252</f>
        <v>0</v>
      </c>
      <c r="L254" s="40">
        <f>июн.25!G252</f>
        <v>0</v>
      </c>
      <c r="M254" s="40">
        <f>июл.25!G252</f>
        <v>0</v>
      </c>
      <c r="N254" s="40">
        <f>авг.25!G252</f>
        <v>0</v>
      </c>
      <c r="O254" s="40">
        <f>сен.25!G252</f>
        <v>8.25</v>
      </c>
      <c r="P254" s="40">
        <f>окт.25!G252</f>
        <v>0</v>
      </c>
      <c r="Q254" s="40">
        <f>ноя.25!G252</f>
        <v>0</v>
      </c>
      <c r="R254" s="40">
        <f>дек.25!G252</f>
        <v>0</v>
      </c>
    </row>
    <row r="255" spans="1:18" x14ac:dyDescent="0.25">
      <c r="A255" s="114"/>
      <c r="B255" s="76"/>
      <c r="C255" s="109">
        <v>251</v>
      </c>
      <c r="D255" s="72">
        <v>-2876.9700000000039</v>
      </c>
      <c r="E255" s="73">
        <f t="shared" si="4"/>
        <v>-4190.9200000000028</v>
      </c>
      <c r="F255" s="39">
        <f>янв.25!H253+фев.25!H253+мар.25!H253+апр.25!H253+май.25!H253+июн.25!H253+июл.25!H253+авг.25!H253+сен.25!H253+окт.25!H253+ноя.25!H253+дек.25!H253</f>
        <v>41000</v>
      </c>
      <c r="G255" s="40">
        <f>янв.25!G253</f>
        <v>7146.09</v>
      </c>
      <c r="H255" s="40">
        <f>фев.25!G253</f>
        <v>4714.47</v>
      </c>
      <c r="I255" s="40">
        <f>мар.25!G253</f>
        <v>56.43</v>
      </c>
      <c r="J255" s="40">
        <f>апр.25!G253</f>
        <v>4129.6499999999996</v>
      </c>
      <c r="K255" s="40">
        <f>май.25!G253</f>
        <v>2800.98</v>
      </c>
      <c r="L255" s="40">
        <f>июн.25!G253</f>
        <v>3355.02</v>
      </c>
      <c r="M255" s="40">
        <f>июл.25!G253</f>
        <v>3026.9100000000003</v>
      </c>
      <c r="N255" s="40">
        <f>авг.25!G253</f>
        <v>2977.3900000000003</v>
      </c>
      <c r="O255" s="40">
        <f>сен.25!G253</f>
        <v>2339.8200000000002</v>
      </c>
      <c r="P255" s="40">
        <f>окт.25!G253</f>
        <v>2265.54</v>
      </c>
      <c r="Q255" s="40">
        <f>ноя.25!G253</f>
        <v>5026.2800000000007</v>
      </c>
      <c r="R255" s="40">
        <f>дек.25!G253</f>
        <v>4475.37</v>
      </c>
    </row>
    <row r="256" spans="1:18" x14ac:dyDescent="0.25">
      <c r="A256" s="114"/>
      <c r="B256" s="76"/>
      <c r="C256" s="109">
        <v>252</v>
      </c>
      <c r="D256" s="72">
        <v>-733.57</v>
      </c>
      <c r="E256" s="73">
        <f t="shared" si="4"/>
        <v>-770.22</v>
      </c>
      <c r="F256" s="39">
        <f>янв.25!H254+фев.25!H254+мар.25!H254+апр.25!H254+май.25!H254+июн.25!H254+июл.25!H254+авг.25!H254+сен.25!H254+окт.25!H254+ноя.25!H254+дек.25!H254</f>
        <v>0</v>
      </c>
      <c r="G256" s="40">
        <f>янв.25!G254</f>
        <v>0</v>
      </c>
      <c r="H256" s="40">
        <f>фев.25!G254</f>
        <v>0</v>
      </c>
      <c r="I256" s="40">
        <f>мар.25!G254</f>
        <v>0</v>
      </c>
      <c r="J256" s="40">
        <f>апр.25!G254</f>
        <v>7.33</v>
      </c>
      <c r="K256" s="40">
        <f>май.25!G254</f>
        <v>29.32</v>
      </c>
      <c r="L256" s="40">
        <f>июн.25!G254</f>
        <v>0</v>
      </c>
      <c r="M256" s="40">
        <f>июл.25!G254</f>
        <v>0</v>
      </c>
      <c r="N256" s="40">
        <f>авг.25!G254</f>
        <v>0</v>
      </c>
      <c r="O256" s="40">
        <f>сен.25!G254</f>
        <v>0</v>
      </c>
      <c r="P256" s="40">
        <f>окт.25!G254</f>
        <v>0</v>
      </c>
      <c r="Q256" s="40">
        <f>ноя.25!G254</f>
        <v>0</v>
      </c>
      <c r="R256" s="40">
        <f>дек.25!G254</f>
        <v>0</v>
      </c>
    </row>
    <row r="257" spans="1:18" x14ac:dyDescent="0.25">
      <c r="A257" s="114"/>
      <c r="B257" s="76"/>
      <c r="C257" s="109">
        <v>253</v>
      </c>
      <c r="D257" s="72">
        <v>-2070.1300000000006</v>
      </c>
      <c r="E257" s="73">
        <f t="shared" si="4"/>
        <v>-6184.6900000000005</v>
      </c>
      <c r="F257" s="39">
        <f>янв.25!H255+фев.25!H255+мар.25!H255+апр.25!H255+май.25!H255+июн.25!H255+июл.25!H255+авг.25!H255+сен.25!H255+окт.25!H255+ноя.25!H255+дек.25!H255</f>
        <v>3000</v>
      </c>
      <c r="G257" s="40">
        <f>янв.25!G255</f>
        <v>4156.1099999999997</v>
      </c>
      <c r="H257" s="40">
        <f>фев.25!G255</f>
        <v>0</v>
      </c>
      <c r="I257" s="40">
        <f>мар.25!G255</f>
        <v>0</v>
      </c>
      <c r="J257" s="40">
        <f>апр.25!G255</f>
        <v>241.89000000000001</v>
      </c>
      <c r="K257" s="40">
        <f>май.25!G255</f>
        <v>527.76</v>
      </c>
      <c r="L257" s="40">
        <f>июн.25!G255</f>
        <v>439.8</v>
      </c>
      <c r="M257" s="40">
        <f>июл.25!G255</f>
        <v>676.5</v>
      </c>
      <c r="N257" s="40">
        <f>авг.25!G255</f>
        <v>1072.5</v>
      </c>
      <c r="O257" s="40">
        <f>сен.25!G255</f>
        <v>0</v>
      </c>
      <c r="P257" s="40">
        <f>окт.25!G255</f>
        <v>0</v>
      </c>
      <c r="Q257" s="40">
        <f>ноя.25!G255</f>
        <v>0</v>
      </c>
      <c r="R257" s="40">
        <f>дек.25!G255</f>
        <v>0</v>
      </c>
    </row>
    <row r="258" spans="1:18" x14ac:dyDescent="0.25">
      <c r="A258" s="114"/>
      <c r="B258" s="76"/>
      <c r="C258" s="109">
        <v>254</v>
      </c>
      <c r="D258" s="72">
        <v>-212.57000000000002</v>
      </c>
      <c r="E258" s="73">
        <f t="shared" si="4"/>
        <v>-120.04000000000005</v>
      </c>
      <c r="F258" s="39">
        <f>янв.25!H256+фев.25!H256+мар.25!H256+апр.25!H256+май.25!H256+июн.25!H256+июл.25!H256+авг.25!H256+сен.25!H256+окт.25!H256+ноя.25!H256+дек.25!H256</f>
        <v>1000</v>
      </c>
      <c r="G258" s="40">
        <f>янв.25!G256</f>
        <v>0</v>
      </c>
      <c r="H258" s="40">
        <f>фев.25!G256</f>
        <v>0</v>
      </c>
      <c r="I258" s="40">
        <f>мар.25!G256</f>
        <v>0</v>
      </c>
      <c r="J258" s="40">
        <f>апр.25!G256</f>
        <v>0</v>
      </c>
      <c r="K258" s="40">
        <f>май.25!G256</f>
        <v>0</v>
      </c>
      <c r="L258" s="40">
        <f>июн.25!G256</f>
        <v>65.97</v>
      </c>
      <c r="M258" s="40">
        <f>июл.25!G256</f>
        <v>115.5</v>
      </c>
      <c r="N258" s="40">
        <f>авг.25!G256</f>
        <v>181.5</v>
      </c>
      <c r="O258" s="40">
        <f>сен.25!G256</f>
        <v>132</v>
      </c>
      <c r="P258" s="40">
        <f>окт.25!G256</f>
        <v>140.25</v>
      </c>
      <c r="Q258" s="40">
        <f>ноя.25!G256</f>
        <v>272.25</v>
      </c>
      <c r="R258" s="40">
        <f>дек.25!G256</f>
        <v>0</v>
      </c>
    </row>
    <row r="259" spans="1:18" x14ac:dyDescent="0.25">
      <c r="A259" s="114"/>
      <c r="B259" s="76"/>
      <c r="C259" s="109">
        <v>256</v>
      </c>
      <c r="D259" s="72">
        <v>-563.8600000000007</v>
      </c>
      <c r="E259" s="73">
        <f t="shared" si="4"/>
        <v>-1440.8800000000006</v>
      </c>
      <c r="F259" s="39">
        <f>янв.25!H257+фев.25!H257+мар.25!H257+апр.25!H257+май.25!H257+июн.25!H257+июл.25!H257+авг.25!H257+сен.25!H257+окт.25!H257+ноя.25!H257+дек.25!H257</f>
        <v>0</v>
      </c>
      <c r="G259" s="40">
        <f>янв.25!G257</f>
        <v>0</v>
      </c>
      <c r="H259" s="40">
        <f>фев.25!G257</f>
        <v>0</v>
      </c>
      <c r="I259" s="40">
        <f>мар.25!G257</f>
        <v>0</v>
      </c>
      <c r="J259" s="40">
        <f>апр.25!G257</f>
        <v>0</v>
      </c>
      <c r="K259" s="40">
        <f>май.25!G257</f>
        <v>476.45</v>
      </c>
      <c r="L259" s="40">
        <f>июн.25!G257</f>
        <v>29.32</v>
      </c>
      <c r="M259" s="40">
        <f>июл.25!G257</f>
        <v>66</v>
      </c>
      <c r="N259" s="40">
        <f>авг.25!G257</f>
        <v>305.25</v>
      </c>
      <c r="O259" s="40">
        <f>сен.25!G257</f>
        <v>0</v>
      </c>
      <c r="P259" s="40">
        <f>окт.25!G257</f>
        <v>0</v>
      </c>
      <c r="Q259" s="40">
        <f>ноя.25!G257</f>
        <v>0</v>
      </c>
      <c r="R259" s="40">
        <f>дек.25!G257</f>
        <v>0</v>
      </c>
    </row>
    <row r="260" spans="1:18" x14ac:dyDescent="0.25">
      <c r="A260" s="114"/>
      <c r="B260" s="76"/>
      <c r="C260" s="109">
        <v>258</v>
      </c>
      <c r="D260" s="72">
        <v>-3221.4700000000016</v>
      </c>
      <c r="E260" s="73">
        <f t="shared" si="4"/>
        <v>-4210.0800000000017</v>
      </c>
      <c r="F260" s="39">
        <f>янв.25!H258+фев.25!H258+мар.25!H258+апр.25!H258+май.25!H258+июн.25!H258+июл.25!H258+авг.25!H258+сен.25!H258+окт.25!H258+ноя.25!H258+дек.25!H258</f>
        <v>8000</v>
      </c>
      <c r="G260" s="40">
        <f>янв.25!G258</f>
        <v>1133.73</v>
      </c>
      <c r="H260" s="40">
        <f>фев.25!G258</f>
        <v>1672.3799999999999</v>
      </c>
      <c r="I260" s="40">
        <f>мар.25!G258</f>
        <v>651.51</v>
      </c>
      <c r="J260" s="40">
        <f>апр.25!G258</f>
        <v>1051.6500000000001</v>
      </c>
      <c r="K260" s="40">
        <f>май.25!G258</f>
        <v>718.19999999999993</v>
      </c>
      <c r="L260" s="40">
        <f>июн.25!G258</f>
        <v>430.92</v>
      </c>
      <c r="M260" s="40">
        <f>июл.25!G258</f>
        <v>557.1</v>
      </c>
      <c r="N260" s="40">
        <f>авг.25!G258</f>
        <v>0</v>
      </c>
      <c r="O260" s="40">
        <f>сен.25!G258</f>
        <v>427.11</v>
      </c>
      <c r="P260" s="40">
        <f>окт.25!G258</f>
        <v>1386.5600000000002</v>
      </c>
      <c r="Q260" s="40">
        <f>ноя.25!G258</f>
        <v>829.46</v>
      </c>
      <c r="R260" s="40">
        <f>дек.25!G258</f>
        <v>129.99</v>
      </c>
    </row>
    <row r="261" spans="1:18" x14ac:dyDescent="0.25">
      <c r="A261" s="114"/>
      <c r="B261" s="76"/>
      <c r="C261" s="109">
        <v>259</v>
      </c>
      <c r="D261" s="72">
        <v>0</v>
      </c>
      <c r="E261" s="73">
        <f t="shared" si="4"/>
        <v>0</v>
      </c>
      <c r="F261" s="39">
        <f>янв.25!H259+фев.25!H259+мар.25!H259+апр.25!H259+май.25!H259+июн.25!H259+июл.25!H259+авг.25!H259+сен.25!H259+окт.25!H259+ноя.25!H259+дек.25!H259</f>
        <v>0</v>
      </c>
      <c r="G261" s="40">
        <f>янв.25!G259</f>
        <v>0</v>
      </c>
      <c r="H261" s="40">
        <f>фев.25!G259</f>
        <v>0</v>
      </c>
      <c r="I261" s="40">
        <f>мар.25!G259</f>
        <v>0</v>
      </c>
      <c r="J261" s="40">
        <f>апр.25!G259</f>
        <v>0</v>
      </c>
      <c r="K261" s="40">
        <f>май.25!G259</f>
        <v>0</v>
      </c>
      <c r="L261" s="40">
        <f>июн.25!G259</f>
        <v>0</v>
      </c>
      <c r="M261" s="40">
        <f>июл.25!G259</f>
        <v>0</v>
      </c>
      <c r="N261" s="40">
        <f>авг.25!G259</f>
        <v>0</v>
      </c>
      <c r="O261" s="40">
        <f>сен.25!G259</f>
        <v>0</v>
      </c>
      <c r="P261" s="40">
        <f>окт.25!G259</f>
        <v>0</v>
      </c>
      <c r="Q261" s="40">
        <f>ноя.25!G259</f>
        <v>0</v>
      </c>
      <c r="R261" s="40">
        <f>дек.25!G259</f>
        <v>0</v>
      </c>
    </row>
    <row r="262" spans="1:18" x14ac:dyDescent="0.25">
      <c r="A262" s="114"/>
      <c r="B262" s="76"/>
      <c r="C262" s="109">
        <v>260</v>
      </c>
      <c r="D262" s="72">
        <v>1155.2099999999998</v>
      </c>
      <c r="E262" s="73">
        <f t="shared" si="4"/>
        <v>72.149999999999864</v>
      </c>
      <c r="F262" s="39">
        <f>янв.25!H260+фев.25!H260+мар.25!H260+апр.25!H260+май.25!H260+июн.25!H260+июл.25!H260+авг.25!H260+сен.25!H260+окт.25!H260+ноя.25!H260+дек.25!H260</f>
        <v>0</v>
      </c>
      <c r="G262" s="40">
        <f>янв.25!G260</f>
        <v>0</v>
      </c>
      <c r="H262" s="40">
        <f>фев.25!G260</f>
        <v>967.56000000000006</v>
      </c>
      <c r="I262" s="40">
        <f>мар.25!G260</f>
        <v>0</v>
      </c>
      <c r="J262" s="40">
        <f>апр.25!G260</f>
        <v>0</v>
      </c>
      <c r="K262" s="40">
        <f>май.25!G260</f>
        <v>0</v>
      </c>
      <c r="L262" s="40">
        <f>июн.25!G260</f>
        <v>0</v>
      </c>
      <c r="M262" s="40">
        <f>июл.25!G260</f>
        <v>0</v>
      </c>
      <c r="N262" s="40">
        <f>авг.25!G260</f>
        <v>0</v>
      </c>
      <c r="O262" s="40">
        <f>сен.25!G260</f>
        <v>74.25</v>
      </c>
      <c r="P262" s="40">
        <f>окт.25!G260</f>
        <v>41.25</v>
      </c>
      <c r="Q262" s="40">
        <f>ноя.25!G260</f>
        <v>0</v>
      </c>
      <c r="R262" s="40">
        <f>дек.25!G260</f>
        <v>0</v>
      </c>
    </row>
    <row r="263" spans="1:18" x14ac:dyDescent="0.25">
      <c r="A263" s="114"/>
      <c r="B263" s="76"/>
      <c r="C263" s="109">
        <v>261</v>
      </c>
      <c r="D263" s="72">
        <v>0</v>
      </c>
      <c r="E263" s="73">
        <f t="shared" si="4"/>
        <v>0</v>
      </c>
      <c r="F263" s="39">
        <f>янв.25!H261+фев.25!H261+мар.25!H261+апр.25!H261+май.25!H261+июн.25!H261+июл.25!H261+авг.25!H261+сен.25!H261+окт.25!H261+ноя.25!H261+дек.25!H261</f>
        <v>0</v>
      </c>
      <c r="G263" s="40">
        <f>янв.25!G261</f>
        <v>0</v>
      </c>
      <c r="H263" s="40">
        <f>фев.25!G261</f>
        <v>0</v>
      </c>
      <c r="I263" s="40">
        <f>мар.25!G261</f>
        <v>0</v>
      </c>
      <c r="J263" s="40">
        <f>апр.25!G261</f>
        <v>0</v>
      </c>
      <c r="K263" s="40">
        <f>май.25!G261</f>
        <v>0</v>
      </c>
      <c r="L263" s="40">
        <f>июн.25!G261</f>
        <v>0</v>
      </c>
      <c r="M263" s="40">
        <f>июл.25!G261</f>
        <v>0</v>
      </c>
      <c r="N263" s="40">
        <f>авг.25!G261</f>
        <v>0</v>
      </c>
      <c r="O263" s="40">
        <f>сен.25!G261</f>
        <v>0</v>
      </c>
      <c r="P263" s="40">
        <f>окт.25!G261</f>
        <v>0</v>
      </c>
      <c r="Q263" s="40">
        <f>ноя.25!G261</f>
        <v>0</v>
      </c>
      <c r="R263" s="40">
        <f>дек.25!G261</f>
        <v>0</v>
      </c>
    </row>
    <row r="264" spans="1:18" x14ac:dyDescent="0.25">
      <c r="A264" s="114"/>
      <c r="B264" s="76"/>
      <c r="C264" s="109">
        <v>262</v>
      </c>
      <c r="D264" s="72">
        <v>0</v>
      </c>
      <c r="E264" s="73">
        <f t="shared" si="4"/>
        <v>-77.900000000000006</v>
      </c>
      <c r="F264" s="39">
        <f>янв.25!H262+фев.25!H262+мар.25!H262+апр.25!H262+май.25!H262+июн.25!H262+июл.25!H262+авг.25!H262+сен.25!H262+окт.25!H262+ноя.25!H262+дек.25!H262</f>
        <v>0</v>
      </c>
      <c r="G264" s="40">
        <f>янв.25!G262</f>
        <v>0</v>
      </c>
      <c r="H264" s="40">
        <f>фев.25!G262</f>
        <v>0</v>
      </c>
      <c r="I264" s="40">
        <f>мар.25!G262</f>
        <v>0</v>
      </c>
      <c r="J264" s="40">
        <f>апр.25!G262</f>
        <v>0</v>
      </c>
      <c r="K264" s="40">
        <f>май.25!G262</f>
        <v>0</v>
      </c>
      <c r="L264" s="40">
        <f>июн.25!G262</f>
        <v>36.65</v>
      </c>
      <c r="M264" s="40">
        <f>июл.25!G262</f>
        <v>41.25</v>
      </c>
      <c r="N264" s="40">
        <f>авг.25!G262</f>
        <v>0</v>
      </c>
      <c r="O264" s="40">
        <f>сен.25!G262</f>
        <v>0</v>
      </c>
      <c r="P264" s="40">
        <f>окт.25!G262</f>
        <v>0</v>
      </c>
      <c r="Q264" s="40">
        <f>ноя.25!G262</f>
        <v>0</v>
      </c>
      <c r="R264" s="40">
        <f>дек.25!G262</f>
        <v>0</v>
      </c>
    </row>
    <row r="265" spans="1:18" x14ac:dyDescent="0.25">
      <c r="A265" s="114"/>
      <c r="B265" s="76"/>
      <c r="C265" s="109">
        <v>263</v>
      </c>
      <c r="D265" s="72">
        <v>0</v>
      </c>
      <c r="E265" s="73">
        <f t="shared" si="4"/>
        <v>0</v>
      </c>
      <c r="F265" s="39">
        <f>янв.25!H263+фев.25!H263+мар.25!H263+апр.25!H263+май.25!H263+июн.25!H263+июл.25!H263+авг.25!H263+сен.25!H263+окт.25!H263+ноя.25!H263+дек.25!H263</f>
        <v>0</v>
      </c>
      <c r="G265" s="40">
        <f>янв.25!G263</f>
        <v>0</v>
      </c>
      <c r="H265" s="40">
        <f>фев.25!G263</f>
        <v>0</v>
      </c>
      <c r="I265" s="40">
        <f>мар.25!G263</f>
        <v>0</v>
      </c>
      <c r="J265" s="40">
        <f>апр.25!G263</f>
        <v>0</v>
      </c>
      <c r="K265" s="40">
        <f>май.25!G263</f>
        <v>0</v>
      </c>
      <c r="L265" s="40">
        <f>июн.25!G263</f>
        <v>0</v>
      </c>
      <c r="M265" s="40">
        <f>июл.25!G263</f>
        <v>0</v>
      </c>
      <c r="N265" s="40">
        <f>авг.25!G263</f>
        <v>0</v>
      </c>
      <c r="O265" s="40">
        <f>сен.25!G263</f>
        <v>0</v>
      </c>
      <c r="P265" s="40">
        <f>окт.25!G263</f>
        <v>0</v>
      </c>
      <c r="Q265" s="40">
        <f>ноя.25!G263</f>
        <v>0</v>
      </c>
      <c r="R265" s="40">
        <f>дек.25!G263</f>
        <v>0</v>
      </c>
    </row>
    <row r="266" spans="1:18" x14ac:dyDescent="0.25">
      <c r="A266" s="114"/>
      <c r="B266" s="76"/>
      <c r="C266" s="109">
        <v>264</v>
      </c>
      <c r="D266" s="72">
        <v>0</v>
      </c>
      <c r="E266" s="73">
        <f t="shared" si="4"/>
        <v>0</v>
      </c>
      <c r="F266" s="39">
        <f>янв.25!H264+фев.25!H264+мар.25!H264+апр.25!H264+май.25!H264+июн.25!H264+июл.25!H264+авг.25!H264+сен.25!H264+окт.25!H264+ноя.25!H264+дек.25!H264</f>
        <v>0</v>
      </c>
      <c r="G266" s="40">
        <f>янв.25!G264</f>
        <v>0</v>
      </c>
      <c r="H266" s="40">
        <f>фев.25!G264</f>
        <v>0</v>
      </c>
      <c r="I266" s="40">
        <f>мар.25!G264</f>
        <v>0</v>
      </c>
      <c r="J266" s="40">
        <f>апр.25!G264</f>
        <v>0</v>
      </c>
      <c r="K266" s="40">
        <f>май.25!G264</f>
        <v>0</v>
      </c>
      <c r="L266" s="40">
        <f>июн.25!G264</f>
        <v>0</v>
      </c>
      <c r="M266" s="40">
        <f>июл.25!G264</f>
        <v>0</v>
      </c>
      <c r="N266" s="40">
        <f>авг.25!G264</f>
        <v>0</v>
      </c>
      <c r="O266" s="40">
        <f>сен.25!G264</f>
        <v>0</v>
      </c>
      <c r="P266" s="40">
        <f>окт.25!G264</f>
        <v>0</v>
      </c>
      <c r="Q266" s="40">
        <f>ноя.25!G264</f>
        <v>0</v>
      </c>
      <c r="R266" s="40">
        <f>дек.25!G264</f>
        <v>0</v>
      </c>
    </row>
    <row r="267" spans="1:18" x14ac:dyDescent="0.25">
      <c r="A267" s="114"/>
      <c r="B267" s="76"/>
      <c r="C267" s="109">
        <v>265</v>
      </c>
      <c r="D267" s="72">
        <v>-2684.3999999999996</v>
      </c>
      <c r="E267" s="73">
        <f t="shared" si="4"/>
        <v>-4348.2</v>
      </c>
      <c r="F267" s="39">
        <f>янв.25!H265+фев.25!H265+мар.25!H265+апр.25!H265+май.25!H265+июн.25!H265+июл.25!H265+авг.25!H265+сен.25!H265+окт.25!H265+ноя.25!H265+дек.25!H265</f>
        <v>3100</v>
      </c>
      <c r="G267" s="40">
        <f>янв.25!G265</f>
        <v>0</v>
      </c>
      <c r="H267" s="40">
        <f>фев.25!G265</f>
        <v>403.15</v>
      </c>
      <c r="I267" s="40">
        <f>мар.25!G265</f>
        <v>549.75</v>
      </c>
      <c r="J267" s="40">
        <f>апр.25!G265</f>
        <v>388.49</v>
      </c>
      <c r="K267" s="40">
        <f>май.25!G265</f>
        <v>637.71</v>
      </c>
      <c r="L267" s="40">
        <f>июн.25!G265</f>
        <v>293.2</v>
      </c>
      <c r="M267" s="40">
        <f>июл.25!G265</f>
        <v>165</v>
      </c>
      <c r="N267" s="40">
        <f>авг.25!G265</f>
        <v>594</v>
      </c>
      <c r="O267" s="40">
        <f>сен.25!G265</f>
        <v>148.5</v>
      </c>
      <c r="P267" s="40">
        <f>окт.25!G265</f>
        <v>528</v>
      </c>
      <c r="Q267" s="40">
        <f>ноя.25!G265</f>
        <v>1056</v>
      </c>
      <c r="R267" s="40">
        <f>дек.25!G265</f>
        <v>0</v>
      </c>
    </row>
    <row r="268" spans="1:18" x14ac:dyDescent="0.25">
      <c r="A268" s="114"/>
      <c r="B268" s="76"/>
      <c r="C268" s="109">
        <v>266</v>
      </c>
      <c r="D268" s="72">
        <v>-2881.5800000000072</v>
      </c>
      <c r="E268" s="73">
        <f t="shared" si="4"/>
        <v>-18140.700000000012</v>
      </c>
      <c r="F268" s="39">
        <f>янв.25!H266+фев.25!H266+мар.25!H266+апр.25!H266+май.25!H266+июн.25!H266+июл.25!H266+авг.25!H266+сен.25!H266+окт.25!H266+ноя.25!H266+дек.25!H266</f>
        <v>29000</v>
      </c>
      <c r="G268" s="40">
        <f>янв.25!G266</f>
        <v>5401.89</v>
      </c>
      <c r="H268" s="40">
        <f>фев.25!G266</f>
        <v>4950.45</v>
      </c>
      <c r="I268" s="40">
        <f>мар.25!G266</f>
        <v>3098.52</v>
      </c>
      <c r="J268" s="40">
        <f>апр.25!G266</f>
        <v>2636.82</v>
      </c>
      <c r="K268" s="40">
        <f>май.25!G266</f>
        <v>1513.35</v>
      </c>
      <c r="L268" s="40">
        <f>июн.25!G266</f>
        <v>2647.08</v>
      </c>
      <c r="M268" s="40">
        <f>июл.25!G266</f>
        <v>1751.7700000000002</v>
      </c>
      <c r="N268" s="40">
        <f>авг.25!G266</f>
        <v>2797.88</v>
      </c>
      <c r="O268" s="40">
        <f>сен.25!G266</f>
        <v>1931.2800000000002</v>
      </c>
      <c r="P268" s="40">
        <f>окт.25!G266</f>
        <v>4444.42</v>
      </c>
      <c r="Q268" s="40">
        <f>ноя.25!G266</f>
        <v>6245.71</v>
      </c>
      <c r="R268" s="40">
        <f>дек.25!G266</f>
        <v>6839.9500000000007</v>
      </c>
    </row>
    <row r="269" spans="1:18" x14ac:dyDescent="0.25">
      <c r="A269" s="114"/>
      <c r="B269" s="76"/>
      <c r="C269" s="109">
        <v>267</v>
      </c>
      <c r="D269" s="72">
        <v>1515.62</v>
      </c>
      <c r="E269" s="73">
        <f t="shared" si="4"/>
        <v>-24691.49</v>
      </c>
      <c r="F269" s="39">
        <f>янв.25!H267+фев.25!H267+мар.25!H267+апр.25!H267+май.25!H267+июн.25!H267+июл.25!H267+авг.25!H267+сен.25!H267+окт.25!H267+ноя.25!H267+дек.25!H267</f>
        <v>12000</v>
      </c>
      <c r="G269" s="40">
        <f>янв.25!G267</f>
        <v>2616.81</v>
      </c>
      <c r="H269" s="40">
        <f>фев.25!G267</f>
        <v>7637.86</v>
      </c>
      <c r="I269" s="40">
        <f>мар.25!G267</f>
        <v>1597.94</v>
      </c>
      <c r="J269" s="40">
        <f>апр.25!G267</f>
        <v>4573.92</v>
      </c>
      <c r="K269" s="40">
        <f>май.25!G267</f>
        <v>1238.77</v>
      </c>
      <c r="L269" s="40">
        <f>июн.25!G267</f>
        <v>1517.31</v>
      </c>
      <c r="M269" s="40">
        <f>июл.25!G267</f>
        <v>1245.75</v>
      </c>
      <c r="N269" s="40">
        <f>авг.25!G267</f>
        <v>948.75</v>
      </c>
      <c r="O269" s="40">
        <f>сен.25!G267</f>
        <v>1080.75</v>
      </c>
      <c r="P269" s="40">
        <f>окт.25!G267</f>
        <v>4545.75</v>
      </c>
      <c r="Q269" s="40">
        <f>ноя.25!G267</f>
        <v>5263.5</v>
      </c>
      <c r="R269" s="40">
        <f>дек.25!G267</f>
        <v>5940</v>
      </c>
    </row>
    <row r="270" spans="1:18" x14ac:dyDescent="0.25">
      <c r="A270" s="114"/>
      <c r="B270" s="76"/>
      <c r="C270" s="109">
        <v>268</v>
      </c>
      <c r="D270" s="72">
        <v>-1458.8800000000019</v>
      </c>
      <c r="E270" s="73">
        <f t="shared" ref="E270:E334" si="5">F270-G270-H270-I270-J270-K270-L270-M270-N270-O270-P270-Q270-R270+D270</f>
        <v>2864.6400000000058</v>
      </c>
      <c r="F270" s="39">
        <f>янв.25!H268+фев.25!H268+мар.25!H268+апр.25!H268+май.25!H268+июн.25!H268+июл.25!H268+авг.25!H268+сен.25!H268+окт.25!H268+ноя.25!H268+дек.25!H268</f>
        <v>41243.01</v>
      </c>
      <c r="G270" s="40">
        <f>янв.25!G268</f>
        <v>3303.72</v>
      </c>
      <c r="H270" s="40">
        <f>фев.25!G268</f>
        <v>3370.41</v>
      </c>
      <c r="I270" s="40">
        <f>мар.25!G268</f>
        <v>2282.85</v>
      </c>
      <c r="J270" s="40">
        <f>апр.25!G268</f>
        <v>3344.7599999999998</v>
      </c>
      <c r="K270" s="40">
        <f>май.25!G268</f>
        <v>974.69999999999993</v>
      </c>
      <c r="L270" s="40">
        <f>июн.25!G268</f>
        <v>5914.89</v>
      </c>
      <c r="M270" s="40">
        <f>июл.25!G268</f>
        <v>2872.1600000000003</v>
      </c>
      <c r="N270" s="40">
        <f>авг.25!G268</f>
        <v>2717.4100000000003</v>
      </c>
      <c r="O270" s="40">
        <f>сен.25!G268</f>
        <v>2686.46</v>
      </c>
      <c r="P270" s="40">
        <f>окт.25!G268</f>
        <v>3466.4</v>
      </c>
      <c r="Q270" s="40">
        <f>ноя.25!G268</f>
        <v>3194.0400000000004</v>
      </c>
      <c r="R270" s="40">
        <f>дек.25!G268</f>
        <v>2791.69</v>
      </c>
    </row>
    <row r="271" spans="1:18" x14ac:dyDescent="0.25">
      <c r="A271" s="114"/>
      <c r="B271" s="76"/>
      <c r="C271" s="109">
        <v>269</v>
      </c>
      <c r="D271" s="72">
        <v>96.609999999999985</v>
      </c>
      <c r="E271" s="73">
        <f t="shared" si="5"/>
        <v>-139.88000000000002</v>
      </c>
      <c r="F271" s="39">
        <f>янв.25!H269+фев.25!H269+мар.25!H269+апр.25!H269+май.25!H269+июн.25!H269+июл.25!H269+авг.25!H269+сен.25!H269+окт.25!H269+ноя.25!H269+дек.25!H269</f>
        <v>0</v>
      </c>
      <c r="G271" s="40">
        <f>янв.25!G269</f>
        <v>0</v>
      </c>
      <c r="H271" s="40">
        <f>фев.25!G269</f>
        <v>0</v>
      </c>
      <c r="I271" s="40">
        <f>мар.25!G269</f>
        <v>0</v>
      </c>
      <c r="J271" s="40">
        <f>апр.25!G269</f>
        <v>0</v>
      </c>
      <c r="K271" s="40">
        <f>май.25!G269</f>
        <v>0</v>
      </c>
      <c r="L271" s="40">
        <f>июн.25!G269</f>
        <v>21.990000000000002</v>
      </c>
      <c r="M271" s="40">
        <f>июл.25!G269</f>
        <v>0</v>
      </c>
      <c r="N271" s="40">
        <f>авг.25!G269</f>
        <v>0</v>
      </c>
      <c r="O271" s="40">
        <f>сен.25!G269</f>
        <v>0</v>
      </c>
      <c r="P271" s="40">
        <f>окт.25!G269</f>
        <v>214.5</v>
      </c>
      <c r="Q271" s="40">
        <f>ноя.25!G269</f>
        <v>0</v>
      </c>
      <c r="R271" s="40">
        <f>дек.25!G269</f>
        <v>0</v>
      </c>
    </row>
    <row r="272" spans="1:18" x14ac:dyDescent="0.25">
      <c r="A272" s="114"/>
      <c r="B272" s="76"/>
      <c r="C272" s="109">
        <v>270</v>
      </c>
      <c r="D272" s="72">
        <v>-6899.1300000000119</v>
      </c>
      <c r="E272" s="73">
        <f t="shared" si="5"/>
        <v>-227.23000000001139</v>
      </c>
      <c r="F272" s="39">
        <f>янв.25!H270+фев.25!H270+мар.25!H270+апр.25!H270+май.25!H270+июн.25!H270+июл.25!H270+авг.25!H270+сен.25!H270+окт.25!H270+ноя.25!H270+дек.25!H270</f>
        <v>6899.13</v>
      </c>
      <c r="G272" s="40">
        <f>янв.25!G270</f>
        <v>0</v>
      </c>
      <c r="H272" s="40">
        <f>фев.25!G270</f>
        <v>0</v>
      </c>
      <c r="I272" s="40">
        <f>мар.25!G270</f>
        <v>0</v>
      </c>
      <c r="J272" s="40">
        <f>апр.25!G270</f>
        <v>0</v>
      </c>
      <c r="K272" s="40">
        <f>май.25!G270</f>
        <v>0</v>
      </c>
      <c r="L272" s="40">
        <f>июн.25!G270</f>
        <v>227.23</v>
      </c>
      <c r="M272" s="40">
        <f>июл.25!G270</f>
        <v>0</v>
      </c>
      <c r="N272" s="40">
        <f>авг.25!G270</f>
        <v>0</v>
      </c>
      <c r="O272" s="40">
        <f>сен.25!G270</f>
        <v>0</v>
      </c>
      <c r="P272" s="40">
        <f>окт.25!G270</f>
        <v>0</v>
      </c>
      <c r="Q272" s="40">
        <f>ноя.25!G270</f>
        <v>0</v>
      </c>
      <c r="R272" s="40">
        <f>дек.25!G270</f>
        <v>0</v>
      </c>
    </row>
    <row r="273" spans="1:18" x14ac:dyDescent="0.25">
      <c r="A273" s="114"/>
      <c r="B273" s="76"/>
      <c r="C273" s="109">
        <v>272</v>
      </c>
      <c r="D273" s="72">
        <v>0</v>
      </c>
      <c r="E273" s="73">
        <f t="shared" si="5"/>
        <v>0</v>
      </c>
      <c r="F273" s="39">
        <f>янв.25!H271+фев.25!H271+мар.25!H271+апр.25!H271+май.25!H271+июн.25!H271+июл.25!H271+авг.25!H271+сен.25!H271+окт.25!H271+ноя.25!H271+дек.25!H271</f>
        <v>0</v>
      </c>
      <c r="G273" s="40">
        <f>янв.25!G271</f>
        <v>0</v>
      </c>
      <c r="H273" s="40">
        <f>фев.25!G271</f>
        <v>0</v>
      </c>
      <c r="I273" s="40">
        <f>мар.25!G271</f>
        <v>0</v>
      </c>
      <c r="J273" s="40">
        <f>апр.25!G271</f>
        <v>0</v>
      </c>
      <c r="K273" s="40">
        <f>май.25!G271</f>
        <v>0</v>
      </c>
      <c r="L273" s="40">
        <f>июн.25!G271</f>
        <v>0</v>
      </c>
      <c r="M273" s="40">
        <f>июл.25!G271</f>
        <v>0</v>
      </c>
      <c r="N273" s="40">
        <f>авг.25!G271</f>
        <v>0</v>
      </c>
      <c r="O273" s="40">
        <f>сен.25!G271</f>
        <v>0</v>
      </c>
      <c r="P273" s="40">
        <f>окт.25!G271</f>
        <v>0</v>
      </c>
      <c r="Q273" s="40">
        <f>ноя.25!G271</f>
        <v>0</v>
      </c>
      <c r="R273" s="40">
        <f>дек.25!G271</f>
        <v>0</v>
      </c>
    </row>
    <row r="274" spans="1:18" x14ac:dyDescent="0.25">
      <c r="A274" s="114"/>
      <c r="B274" s="76"/>
      <c r="C274" s="109">
        <v>273</v>
      </c>
      <c r="D274" s="72">
        <v>-57694.289999999994</v>
      </c>
      <c r="E274" s="73">
        <f t="shared" si="5"/>
        <v>-200561.26</v>
      </c>
      <c r="F274" s="39">
        <f>янв.25!H272+фев.25!H272+мар.25!H272+апр.25!H272+май.25!H272+июн.25!H272+июл.25!H272+авг.25!H272+сен.25!H272+окт.25!H272+ноя.25!H272+дек.25!H272</f>
        <v>0</v>
      </c>
      <c r="G274" s="40">
        <f>янв.25!G272</f>
        <v>23785.85</v>
      </c>
      <c r="H274" s="40">
        <f>фев.25!G272</f>
        <v>21403.599999999999</v>
      </c>
      <c r="I274" s="40">
        <f>мар.25!G272</f>
        <v>12790.85</v>
      </c>
      <c r="J274" s="40">
        <f>апр.25!G272</f>
        <v>8356.2000000000007</v>
      </c>
      <c r="K274" s="40">
        <f>май.25!G272</f>
        <v>6157.2</v>
      </c>
      <c r="L274" s="40">
        <f>июн.25!G272</f>
        <v>6369.77</v>
      </c>
      <c r="M274" s="40">
        <f>июл.25!G272</f>
        <v>9339</v>
      </c>
      <c r="N274" s="40">
        <f>авг.25!G272</f>
        <v>8943</v>
      </c>
      <c r="O274" s="40">
        <f>сен.25!G272</f>
        <v>3250.5</v>
      </c>
      <c r="P274" s="40">
        <f>окт.25!G272</f>
        <v>11880</v>
      </c>
      <c r="Q274" s="40">
        <f>ноя.25!G272</f>
        <v>16211.25</v>
      </c>
      <c r="R274" s="40">
        <f>дек.25!G272</f>
        <v>14379.75</v>
      </c>
    </row>
    <row r="275" spans="1:18" x14ac:dyDescent="0.25">
      <c r="A275" s="114"/>
      <c r="B275" s="76"/>
      <c r="C275" s="109">
        <v>274</v>
      </c>
      <c r="D275" s="72">
        <v>-27948.239999999987</v>
      </c>
      <c r="E275" s="73">
        <f t="shared" si="5"/>
        <v>-7236.1099999999751</v>
      </c>
      <c r="F275" s="39">
        <f>янв.25!H273+фев.25!H273+мар.25!H273+апр.25!H273+май.25!H273+июн.25!H273+июл.25!H273+авг.25!H273+сен.25!H273+окт.25!H273+ноя.25!H273+дек.25!H273</f>
        <v>148886.13</v>
      </c>
      <c r="G275" s="40">
        <f>янв.25!G273</f>
        <v>19647.899999999998</v>
      </c>
      <c r="H275" s="40">
        <f>фев.25!G273</f>
        <v>19791.54</v>
      </c>
      <c r="I275" s="40">
        <f>мар.25!G273</f>
        <v>10444.68</v>
      </c>
      <c r="J275" s="40">
        <f>апр.25!G273</f>
        <v>11932.38</v>
      </c>
      <c r="K275" s="40">
        <f>май.25!G273</f>
        <v>6084.18</v>
      </c>
      <c r="L275" s="40">
        <f>июн.25!G273</f>
        <v>4996.62</v>
      </c>
      <c r="M275" s="40">
        <f>июл.25!G273</f>
        <v>3633.53</v>
      </c>
      <c r="N275" s="40">
        <f>авг.25!G273</f>
        <v>4141.1100000000006</v>
      </c>
      <c r="O275" s="40">
        <f>сен.25!G273</f>
        <v>5868.1200000000008</v>
      </c>
      <c r="P275" s="40">
        <f>окт.25!G273</f>
        <v>13364.210000000001</v>
      </c>
      <c r="Q275" s="40">
        <f>ноя.25!G273</f>
        <v>13258.980000000001</v>
      </c>
      <c r="R275" s="40">
        <f>дек.25!G273</f>
        <v>15010.750000000002</v>
      </c>
    </row>
    <row r="276" spans="1:18" x14ac:dyDescent="0.25">
      <c r="A276" s="42"/>
      <c r="B276" s="76"/>
      <c r="C276" s="109">
        <v>275</v>
      </c>
      <c r="D276" s="72">
        <v>30117.74</v>
      </c>
      <c r="E276" s="73">
        <f t="shared" si="5"/>
        <v>30117.74</v>
      </c>
      <c r="F276" s="39">
        <f>янв.25!H274+фев.25!H274+мар.25!H274+апр.25!H274+май.25!H274+июн.25!H274+июл.25!H274+авг.25!H274+сен.25!H274+окт.25!H274+ноя.25!H274+дек.25!H274</f>
        <v>0</v>
      </c>
      <c r="G276" s="40">
        <f>янв.25!G274</f>
        <v>0</v>
      </c>
      <c r="H276" s="40">
        <f>фев.25!G274</f>
        <v>0</v>
      </c>
      <c r="I276" s="40">
        <f>мар.25!G274</f>
        <v>0</v>
      </c>
      <c r="J276" s="40">
        <f>апр.25!G274</f>
        <v>0</v>
      </c>
      <c r="K276" s="40">
        <f>май.25!G274</f>
        <v>0</v>
      </c>
      <c r="L276" s="40">
        <f>июн.25!G274</f>
        <v>0</v>
      </c>
      <c r="M276" s="40">
        <f>июл.25!G274</f>
        <v>0</v>
      </c>
      <c r="N276" s="40">
        <f>авг.25!G274</f>
        <v>0</v>
      </c>
      <c r="O276" s="40">
        <f>сен.25!G274</f>
        <v>0</v>
      </c>
      <c r="P276" s="40">
        <f>окт.25!G274</f>
        <v>0</v>
      </c>
      <c r="Q276" s="40">
        <f>ноя.25!G274</f>
        <v>0</v>
      </c>
      <c r="R276" s="40">
        <f>дек.25!G274</f>
        <v>0</v>
      </c>
    </row>
    <row r="277" spans="1:18" x14ac:dyDescent="0.25">
      <c r="A277" s="114"/>
      <c r="B277" s="76"/>
      <c r="C277" s="109">
        <v>276</v>
      </c>
      <c r="D277" s="72">
        <v>-18977.549999999952</v>
      </c>
      <c r="E277" s="73">
        <f t="shared" si="5"/>
        <v>-6651.9099999999526</v>
      </c>
      <c r="F277" s="39">
        <f>янв.25!H275+фев.25!H275+мар.25!H275+апр.25!H275+май.25!H275+июн.25!H275+июл.25!H275+авг.25!H275+сен.25!H275+окт.25!H275+ноя.25!H275+дек.25!H275</f>
        <v>73000</v>
      </c>
      <c r="G277" s="40">
        <f>янв.25!G275</f>
        <v>10557.539999999999</v>
      </c>
      <c r="H277" s="40">
        <f>фев.25!G275</f>
        <v>11716.92</v>
      </c>
      <c r="I277" s="40">
        <f>мар.25!G275</f>
        <v>5047.92</v>
      </c>
      <c r="J277" s="40">
        <f>апр.25!G275</f>
        <v>4416.93</v>
      </c>
      <c r="K277" s="40">
        <f>май.25!G275</f>
        <v>2662.47</v>
      </c>
      <c r="L277" s="40">
        <f>июн.25!G275</f>
        <v>2026.35</v>
      </c>
      <c r="M277" s="40">
        <f>июл.25!G275</f>
        <v>1108.01</v>
      </c>
      <c r="N277" s="40">
        <f>авг.25!G275</f>
        <v>1330.8500000000001</v>
      </c>
      <c r="O277" s="40">
        <f>сен.25!G275</f>
        <v>1634.16</v>
      </c>
      <c r="P277" s="40">
        <f>окт.25!G275</f>
        <v>6784.2400000000007</v>
      </c>
      <c r="Q277" s="40">
        <f>ноя.25!G275</f>
        <v>6443.79</v>
      </c>
      <c r="R277" s="40">
        <f>дек.25!G275</f>
        <v>6945.18</v>
      </c>
    </row>
    <row r="278" spans="1:18" x14ac:dyDescent="0.25">
      <c r="A278" s="114"/>
      <c r="B278" s="76"/>
      <c r="C278" s="109">
        <v>277</v>
      </c>
      <c r="D278" s="72">
        <v>0</v>
      </c>
      <c r="E278" s="73">
        <f t="shared" si="5"/>
        <v>0</v>
      </c>
      <c r="F278" s="39">
        <f>янв.25!H276+фев.25!H276+мар.25!H276+апр.25!H276+май.25!H276+июн.25!H276+июл.25!H276+авг.25!H276+сен.25!H276+окт.25!H276+ноя.25!H276+дек.25!H276</f>
        <v>0</v>
      </c>
      <c r="G278" s="40">
        <f>янв.25!G276</f>
        <v>0</v>
      </c>
      <c r="H278" s="40">
        <f>фев.25!G276</f>
        <v>0</v>
      </c>
      <c r="I278" s="40">
        <f>мар.25!G276</f>
        <v>0</v>
      </c>
      <c r="J278" s="40">
        <f>апр.25!G276</f>
        <v>0</v>
      </c>
      <c r="K278" s="40">
        <f>май.25!G276</f>
        <v>0</v>
      </c>
      <c r="L278" s="40">
        <f>июн.25!G276</f>
        <v>0</v>
      </c>
      <c r="M278" s="40">
        <f>июл.25!G276</f>
        <v>0</v>
      </c>
      <c r="N278" s="40">
        <f>авг.25!G276</f>
        <v>0</v>
      </c>
      <c r="O278" s="40">
        <f>сен.25!G276</f>
        <v>0</v>
      </c>
      <c r="P278" s="40">
        <f>окт.25!G276</f>
        <v>0</v>
      </c>
      <c r="Q278" s="40">
        <f>ноя.25!G276</f>
        <v>0</v>
      </c>
      <c r="R278" s="40">
        <f>дек.25!G276</f>
        <v>0</v>
      </c>
    </row>
    <row r="279" spans="1:18" x14ac:dyDescent="0.25">
      <c r="A279" s="114"/>
      <c r="B279" s="76"/>
      <c r="C279" s="109">
        <v>278</v>
      </c>
      <c r="D279" s="72">
        <v>-2309.41</v>
      </c>
      <c r="E279" s="73">
        <f t="shared" si="5"/>
        <v>879.59999999999991</v>
      </c>
      <c r="F279" s="39">
        <f>янв.25!H277+фев.25!H277+мар.25!H277+апр.25!H277+май.25!H277+июн.25!H277+июл.25!H277+авг.25!H277+сен.25!H277+окт.25!H277+ноя.25!H277+дек.25!H277</f>
        <v>11471.91</v>
      </c>
      <c r="G279" s="40">
        <f>янв.25!G277</f>
        <v>4024.17</v>
      </c>
      <c r="H279" s="40">
        <f>фев.25!G277</f>
        <v>3298.5</v>
      </c>
      <c r="I279" s="40">
        <f>мар.25!G277</f>
        <v>960.23</v>
      </c>
      <c r="J279" s="40">
        <f>апр.25!G277</f>
        <v>0</v>
      </c>
      <c r="K279" s="40">
        <f>май.25!G277</f>
        <v>0</v>
      </c>
      <c r="L279" s="40">
        <f>июн.25!G277</f>
        <v>0</v>
      </c>
      <c r="M279" s="40">
        <f>июл.25!G277</f>
        <v>0</v>
      </c>
      <c r="N279" s="40">
        <f>авг.25!G277</f>
        <v>0</v>
      </c>
      <c r="O279" s="40">
        <f>сен.25!G277</f>
        <v>0</v>
      </c>
      <c r="P279" s="40">
        <f>окт.25!G277</f>
        <v>0</v>
      </c>
      <c r="Q279" s="40">
        <f>ноя.25!G277</f>
        <v>0</v>
      </c>
      <c r="R279" s="40">
        <f>дек.25!G277</f>
        <v>0</v>
      </c>
    </row>
    <row r="280" spans="1:18" x14ac:dyDescent="0.25">
      <c r="A280" s="114"/>
      <c r="B280" s="76"/>
      <c r="C280" s="114" t="s">
        <v>24</v>
      </c>
      <c r="D280" s="72">
        <v>1767.9</v>
      </c>
      <c r="E280" s="73">
        <f t="shared" si="5"/>
        <v>1767.9</v>
      </c>
      <c r="F280" s="39">
        <f>янв.25!H278+фев.25!H278+мар.25!H278+апр.25!H278+май.25!H278+июн.25!H278+июл.25!H278+авг.25!H278+сен.25!H278+окт.25!H278+ноя.25!H278+дек.25!H278</f>
        <v>0</v>
      </c>
      <c r="G280" s="40">
        <f>янв.25!G278</f>
        <v>0</v>
      </c>
      <c r="H280" s="40">
        <f>фев.25!G278</f>
        <v>0</v>
      </c>
      <c r="I280" s="40">
        <f>мар.25!G278</f>
        <v>0</v>
      </c>
      <c r="J280" s="40">
        <f>апр.25!G278</f>
        <v>0</v>
      </c>
      <c r="K280" s="40">
        <f>май.25!G278</f>
        <v>0</v>
      </c>
      <c r="L280" s="40">
        <f>июн.25!G278</f>
        <v>0</v>
      </c>
      <c r="M280" s="40">
        <f>июл.25!G278</f>
        <v>0</v>
      </c>
      <c r="N280" s="40">
        <f>авг.25!G278</f>
        <v>0</v>
      </c>
      <c r="O280" s="40">
        <f>сен.25!G278</f>
        <v>0</v>
      </c>
      <c r="P280" s="40">
        <f>окт.25!G278</f>
        <v>0</v>
      </c>
      <c r="Q280" s="40">
        <f>ноя.25!G278</f>
        <v>0</v>
      </c>
      <c r="R280" s="40">
        <f>дек.25!G278</f>
        <v>0</v>
      </c>
    </row>
    <row r="281" spans="1:18" x14ac:dyDescent="0.25">
      <c r="A281" s="114"/>
      <c r="B281" s="76"/>
      <c r="C281" s="109" t="s">
        <v>25</v>
      </c>
      <c r="D281" s="72">
        <v>-74705.929999999993</v>
      </c>
      <c r="E281" s="73">
        <f t="shared" si="5"/>
        <v>-175266.4</v>
      </c>
      <c r="F281" s="39">
        <f>янв.25!H279+фев.25!H279+мар.25!H279+апр.25!H279+май.25!H279+июн.25!H279+июл.25!H279+авг.25!H279+сен.25!H279+окт.25!H279+ноя.25!H279+дек.25!H279</f>
        <v>0</v>
      </c>
      <c r="G281" s="40">
        <f>янв.25!G279</f>
        <v>21581.91</v>
      </c>
      <c r="H281" s="40">
        <f>фев.25!G279</f>
        <v>14784.66</v>
      </c>
      <c r="I281" s="40">
        <f>мар.25!G279</f>
        <v>9049.32</v>
      </c>
      <c r="J281" s="40">
        <f>апр.25!G279</f>
        <v>4468.2299999999996</v>
      </c>
      <c r="K281" s="40">
        <f>май.25!G279</f>
        <v>8048.97</v>
      </c>
      <c r="L281" s="40">
        <f>июн.25!G279</f>
        <v>4119.3900000000003</v>
      </c>
      <c r="M281" s="40">
        <f>июл.25!G279</f>
        <v>1745.5800000000002</v>
      </c>
      <c r="N281" s="40">
        <f>авг.25!G279</f>
        <v>2370.77</v>
      </c>
      <c r="O281" s="40">
        <f>сен.25!G279</f>
        <v>2989.77</v>
      </c>
      <c r="P281" s="40">
        <f>окт.25!G279</f>
        <v>10529.19</v>
      </c>
      <c r="Q281" s="40">
        <f>ноя.25!G279</f>
        <v>2550.2800000000002</v>
      </c>
      <c r="R281" s="40">
        <f>дек.25!G279</f>
        <v>18322.400000000001</v>
      </c>
    </row>
    <row r="282" spans="1:18" x14ac:dyDescent="0.25">
      <c r="A282" s="114"/>
      <c r="B282" s="76"/>
      <c r="C282" s="109">
        <v>280</v>
      </c>
      <c r="D282" s="72">
        <v>-5616.4000000001106</v>
      </c>
      <c r="E282" s="73">
        <f t="shared" si="5"/>
        <v>-115829.54000000012</v>
      </c>
      <c r="F282" s="39">
        <f>янв.25!H280+фев.25!H280+мар.25!H280+апр.25!H280+май.25!H280+июн.25!H280+июл.25!H280+авг.25!H280+сен.25!H280+окт.25!H280+ноя.25!H280+дек.25!H280</f>
        <v>0</v>
      </c>
      <c r="G282" s="40">
        <f>янв.25!G280</f>
        <v>9660.94</v>
      </c>
      <c r="H282" s="40">
        <f>фев.25!G280</f>
        <v>10042.1</v>
      </c>
      <c r="I282" s="40">
        <f>мар.25!G280</f>
        <v>3752.96</v>
      </c>
      <c r="J282" s="40">
        <f>апр.25!G280</f>
        <v>8341.5400000000009</v>
      </c>
      <c r="K282" s="40">
        <f>май.25!G280</f>
        <v>6640.9800000000005</v>
      </c>
      <c r="L282" s="40">
        <f>июн.25!G280</f>
        <v>10914.37</v>
      </c>
      <c r="M282" s="40">
        <f>июл.25!G280</f>
        <v>10081.5</v>
      </c>
      <c r="N282" s="40">
        <f>авг.25!G280</f>
        <v>10815.75</v>
      </c>
      <c r="O282" s="40">
        <f>сен.25!G280</f>
        <v>8324.25</v>
      </c>
      <c r="P282" s="40">
        <f>окт.25!G280</f>
        <v>9306</v>
      </c>
      <c r="Q282" s="40">
        <f>ноя.25!G280</f>
        <v>7656</v>
      </c>
      <c r="R282" s="40">
        <f>дек.25!G280</f>
        <v>14676.75</v>
      </c>
    </row>
    <row r="283" spans="1:18" x14ac:dyDescent="0.25">
      <c r="A283" s="114"/>
      <c r="B283" s="76"/>
      <c r="C283" s="109">
        <v>281</v>
      </c>
      <c r="D283" s="72">
        <v>6893.3399999999874</v>
      </c>
      <c r="E283" s="73">
        <f t="shared" si="5"/>
        <v>1920.1599999999871</v>
      </c>
      <c r="F283" s="39">
        <f>янв.25!H281+фев.25!H281+мар.25!H281+апр.25!H281+май.25!H281+июн.25!H281+июл.25!H281+авг.25!H281+сен.25!H281+окт.25!H281+ноя.25!H281+дек.25!H281</f>
        <v>28000</v>
      </c>
      <c r="G283" s="40">
        <f>янв.25!G281</f>
        <v>5182.3100000000004</v>
      </c>
      <c r="H283" s="40">
        <f>фев.25!G281</f>
        <v>6091.2300000000005</v>
      </c>
      <c r="I283" s="40">
        <f>мар.25!G281</f>
        <v>1964.44</v>
      </c>
      <c r="J283" s="40">
        <f>апр.25!G281</f>
        <v>2477.54</v>
      </c>
      <c r="K283" s="40">
        <f>май.25!G281</f>
        <v>1678.57</v>
      </c>
      <c r="L283" s="40">
        <f>июн.25!G281</f>
        <v>2580.16</v>
      </c>
      <c r="M283" s="40">
        <f>июл.25!G281</f>
        <v>1782</v>
      </c>
      <c r="N283" s="40">
        <f>авг.25!G281</f>
        <v>1955.25</v>
      </c>
      <c r="O283" s="40">
        <f>сен.25!G281</f>
        <v>1592.25</v>
      </c>
      <c r="P283" s="40">
        <f>окт.25!G281</f>
        <v>1897.5</v>
      </c>
      <c r="Q283" s="40">
        <f>ноя.25!G281</f>
        <v>3159.75</v>
      </c>
      <c r="R283" s="40">
        <f>дек.25!G281</f>
        <v>2612.1800000000003</v>
      </c>
    </row>
    <row r="284" spans="1:18" x14ac:dyDescent="0.25">
      <c r="A284" s="22"/>
      <c r="B284" s="76"/>
      <c r="C284" s="109">
        <v>282</v>
      </c>
      <c r="D284" s="72">
        <v>-26.12</v>
      </c>
      <c r="E284" s="73">
        <f t="shared" si="5"/>
        <v>3.1999999999999993</v>
      </c>
      <c r="F284" s="39">
        <f>янв.25!H282+фев.25!H282+мар.25!H282+апр.25!H282+май.25!H282+июн.25!H282+июл.25!H282+авг.25!H282+сен.25!H282+окт.25!H282+ноя.25!H282+дек.25!H282</f>
        <v>0</v>
      </c>
      <c r="G284" s="40">
        <f>янв.25!G282</f>
        <v>0</v>
      </c>
      <c r="H284" s="40">
        <f>фев.25!G282</f>
        <v>0</v>
      </c>
      <c r="I284" s="40">
        <f>мар.25!G282</f>
        <v>0</v>
      </c>
      <c r="J284" s="40">
        <f>апр.25!G282</f>
        <v>-29.32</v>
      </c>
      <c r="K284" s="40">
        <f>май.25!G282</f>
        <v>0</v>
      </c>
      <c r="L284" s="40">
        <f>июн.25!G282</f>
        <v>0</v>
      </c>
      <c r="M284" s="40">
        <f>июл.25!G282</f>
        <v>0</v>
      </c>
      <c r="N284" s="40">
        <f>авг.25!G282</f>
        <v>0</v>
      </c>
      <c r="O284" s="40">
        <f>сен.25!G282</f>
        <v>0</v>
      </c>
      <c r="P284" s="40">
        <f>окт.25!G282</f>
        <v>0</v>
      </c>
      <c r="Q284" s="40">
        <f>ноя.25!G282</f>
        <v>0</v>
      </c>
      <c r="R284" s="40">
        <f>дек.25!G282</f>
        <v>0</v>
      </c>
    </row>
    <row r="285" spans="1:18" x14ac:dyDescent="0.25">
      <c r="A285" s="114"/>
      <c r="B285" s="76"/>
      <c r="C285" s="109">
        <v>283</v>
      </c>
      <c r="D285" s="72">
        <v>217.85999999999959</v>
      </c>
      <c r="E285" s="73">
        <f t="shared" si="5"/>
        <v>820.2600000000001</v>
      </c>
      <c r="F285" s="39">
        <f>янв.25!H283+фев.25!H283+мар.25!H283+апр.25!H283+май.25!H283+июн.25!H283+июл.25!H283+авг.25!H283+сен.25!H283+окт.25!H283+ноя.25!H283+дек.25!H283</f>
        <v>4000</v>
      </c>
      <c r="G285" s="40">
        <f>янв.25!G283</f>
        <v>7.33</v>
      </c>
      <c r="H285" s="40">
        <f>фев.25!G283</f>
        <v>0</v>
      </c>
      <c r="I285" s="40">
        <f>мар.25!G283</f>
        <v>7.33</v>
      </c>
      <c r="J285" s="40">
        <f>апр.25!G283</f>
        <v>0</v>
      </c>
      <c r="K285" s="40">
        <f>май.25!G283</f>
        <v>65.97</v>
      </c>
      <c r="L285" s="40">
        <f>июн.25!G283</f>
        <v>982.22</v>
      </c>
      <c r="M285" s="40">
        <f>июл.25!G283</f>
        <v>1757.25</v>
      </c>
      <c r="N285" s="40">
        <f>авг.25!G283</f>
        <v>544.5</v>
      </c>
      <c r="O285" s="40">
        <f>сен.25!G283</f>
        <v>0</v>
      </c>
      <c r="P285" s="40">
        <f>окт.25!G283</f>
        <v>16.5</v>
      </c>
      <c r="Q285" s="40">
        <f>ноя.25!G283</f>
        <v>8.25</v>
      </c>
      <c r="R285" s="40">
        <f>дек.25!G283</f>
        <v>8.25</v>
      </c>
    </row>
    <row r="286" spans="1:18" x14ac:dyDescent="0.25">
      <c r="A286" s="114"/>
      <c r="B286" s="76"/>
      <c r="C286" s="109">
        <v>284</v>
      </c>
      <c r="D286" s="72">
        <v>-745.24</v>
      </c>
      <c r="E286" s="73">
        <f t="shared" si="5"/>
        <v>-14627.76</v>
      </c>
      <c r="F286" s="39">
        <f>янв.25!H284+фев.25!H284+мар.25!H284+апр.25!H284+май.25!H284+июн.25!H284+июл.25!H284+авг.25!H284+сен.25!H284+окт.25!H284+ноя.25!H284+дек.25!H284</f>
        <v>1100</v>
      </c>
      <c r="G286" s="40">
        <f>янв.25!G284</f>
        <v>0</v>
      </c>
      <c r="H286" s="40">
        <f>фев.25!G284</f>
        <v>0</v>
      </c>
      <c r="I286" s="40">
        <f>мар.25!G284</f>
        <v>73.3</v>
      </c>
      <c r="J286" s="40">
        <f>апр.25!G284</f>
        <v>95.29</v>
      </c>
      <c r="K286" s="40">
        <f>май.25!G284</f>
        <v>14813.93</v>
      </c>
      <c r="L286" s="40">
        <f>июн.25!G284</f>
        <v>0</v>
      </c>
      <c r="M286" s="40">
        <f>июл.25!G284</f>
        <v>0</v>
      </c>
      <c r="N286" s="40">
        <f>авг.25!G284</f>
        <v>0</v>
      </c>
      <c r="O286" s="40">
        <f>сен.25!G284</f>
        <v>0</v>
      </c>
      <c r="P286" s="40">
        <f>окт.25!G284</f>
        <v>0</v>
      </c>
      <c r="Q286" s="40">
        <f>ноя.25!G284</f>
        <v>0</v>
      </c>
      <c r="R286" s="40">
        <f>дек.25!G284</f>
        <v>0</v>
      </c>
    </row>
    <row r="287" spans="1:18" x14ac:dyDescent="0.25">
      <c r="A287" s="114"/>
      <c r="B287" s="76"/>
      <c r="C287" s="109">
        <v>285</v>
      </c>
      <c r="D287" s="72">
        <v>2787.6300000000028</v>
      </c>
      <c r="E287" s="73">
        <f t="shared" si="5"/>
        <v>-19628.859999999993</v>
      </c>
      <c r="F287" s="39">
        <f>янв.25!H285+фев.25!H285+мар.25!H285+апр.25!H285+май.25!H285+июн.25!H285+июл.25!H285+авг.25!H285+сен.25!H285+окт.25!H285+ноя.25!H285+дек.25!H285</f>
        <v>71600</v>
      </c>
      <c r="G287" s="40">
        <f>янв.25!G285</f>
        <v>18244.37</v>
      </c>
      <c r="H287" s="40">
        <f>фев.25!G285</f>
        <v>17320.79</v>
      </c>
      <c r="I287" s="40">
        <f>мар.25!G285</f>
        <v>9719.58</v>
      </c>
      <c r="J287" s="40">
        <f>апр.25!G285</f>
        <v>6765.59</v>
      </c>
      <c r="K287" s="40">
        <f>май.25!G285</f>
        <v>2682.78</v>
      </c>
      <c r="L287" s="40">
        <f>июн.25!G285</f>
        <v>813.63</v>
      </c>
      <c r="M287" s="40">
        <f>июл.25!G285</f>
        <v>684.75</v>
      </c>
      <c r="N287" s="40">
        <f>авг.25!G285</f>
        <v>783.75</v>
      </c>
      <c r="O287" s="40">
        <f>сен.25!G285</f>
        <v>1427.25</v>
      </c>
      <c r="P287" s="40">
        <f>окт.25!G285</f>
        <v>8959.5</v>
      </c>
      <c r="Q287" s="40">
        <f>ноя.25!G285</f>
        <v>12804</v>
      </c>
      <c r="R287" s="40">
        <f>дек.25!G285</f>
        <v>13810.5</v>
      </c>
    </row>
    <row r="288" spans="1:18" x14ac:dyDescent="0.25">
      <c r="A288" s="114"/>
      <c r="B288" s="76"/>
      <c r="C288" s="109">
        <v>286</v>
      </c>
      <c r="D288" s="72">
        <v>-9134.3599999999933</v>
      </c>
      <c r="E288" s="73">
        <f t="shared" si="5"/>
        <v>-20102.019999999975</v>
      </c>
      <c r="F288" s="39">
        <f>янв.25!H286+фев.25!H286+мар.25!H286+апр.25!H286+май.25!H286+июн.25!H286+июл.25!H286+авг.25!H286+сен.25!H286+окт.25!H286+ноя.25!H286+дек.25!H286</f>
        <v>108249.88</v>
      </c>
      <c r="G288" s="40">
        <f>янв.25!G286</f>
        <v>12373.56</v>
      </c>
      <c r="H288" s="40">
        <f>фев.25!G286</f>
        <v>12034.98</v>
      </c>
      <c r="I288" s="40">
        <f>мар.25!G286</f>
        <v>14615.369999999999</v>
      </c>
      <c r="J288" s="40">
        <f>апр.25!G286</f>
        <v>11916.99</v>
      </c>
      <c r="K288" s="40">
        <f>май.25!G286</f>
        <v>7299.99</v>
      </c>
      <c r="L288" s="40">
        <f>июн.25!G286</f>
        <v>4858.1099999999997</v>
      </c>
      <c r="M288" s="40">
        <f>июл.25!G286</f>
        <v>5298.64</v>
      </c>
      <c r="N288" s="40">
        <f>авг.25!G286</f>
        <v>5391.4900000000007</v>
      </c>
      <c r="O288" s="40">
        <f>сен.25!G286</f>
        <v>6747.1</v>
      </c>
      <c r="P288" s="40">
        <f>окт.25!G286</f>
        <v>18371.920000000002</v>
      </c>
      <c r="Q288" s="40">
        <f>ноя.25!G286</f>
        <v>11018.2</v>
      </c>
      <c r="R288" s="40">
        <f>дек.25!G286</f>
        <v>9291.19</v>
      </c>
    </row>
    <row r="289" spans="1:18" x14ac:dyDescent="0.25">
      <c r="A289" s="43"/>
      <c r="B289" s="76"/>
      <c r="C289" s="109">
        <v>287</v>
      </c>
      <c r="D289" s="72">
        <v>24155.9</v>
      </c>
      <c r="E289" s="73">
        <f t="shared" si="5"/>
        <v>26515.500000000004</v>
      </c>
      <c r="F289" s="39">
        <f>янв.25!H287+фев.25!H287+мар.25!H287+апр.25!H287+май.25!H287+июн.25!H287+июл.25!H287+авг.25!H287+сен.25!H287+окт.25!H287+ноя.25!H287+дек.25!H287</f>
        <v>50100</v>
      </c>
      <c r="G289" s="40">
        <f>янв.25!G287</f>
        <v>10489.23</v>
      </c>
      <c r="H289" s="40">
        <f>фев.25!G287</f>
        <v>9902.83</v>
      </c>
      <c r="I289" s="40">
        <f>мар.25!G287</f>
        <v>3730.9700000000003</v>
      </c>
      <c r="J289" s="40">
        <f>апр.25!G287</f>
        <v>3599.03</v>
      </c>
      <c r="K289" s="40">
        <f>май.25!G287</f>
        <v>2286.96</v>
      </c>
      <c r="L289" s="40">
        <f>июн.25!G287</f>
        <v>1363.38</v>
      </c>
      <c r="M289" s="40">
        <f>июл.25!G287</f>
        <v>1386</v>
      </c>
      <c r="N289" s="40">
        <f>авг.25!G287</f>
        <v>1353</v>
      </c>
      <c r="O289" s="40">
        <f>сен.25!G287</f>
        <v>1427.25</v>
      </c>
      <c r="P289" s="40">
        <f>окт.25!G287</f>
        <v>2970</v>
      </c>
      <c r="Q289" s="40">
        <f>ноя.25!G287</f>
        <v>3663</v>
      </c>
      <c r="R289" s="40">
        <f>дек.25!G287</f>
        <v>5568.75</v>
      </c>
    </row>
    <row r="290" spans="1:18" x14ac:dyDescent="0.25">
      <c r="A290" s="43"/>
      <c r="B290" s="76"/>
      <c r="C290" s="109">
        <v>288</v>
      </c>
      <c r="D290" s="72">
        <v>765.27999999999793</v>
      </c>
      <c r="E290" s="73">
        <f t="shared" si="5"/>
        <v>-3767.21</v>
      </c>
      <c r="F290" s="39">
        <f>янв.25!H288+фев.25!H288+мар.25!H288+апр.25!H288+май.25!H288+июн.25!H288+июл.25!H288+авг.25!H288+сен.25!H288+окт.25!H288+ноя.25!H288+дек.25!H288</f>
        <v>43500</v>
      </c>
      <c r="G290" s="40">
        <f>янв.25!G288</f>
        <v>8825.32</v>
      </c>
      <c r="H290" s="40">
        <f>фев.25!G288</f>
        <v>9338.42</v>
      </c>
      <c r="I290" s="40">
        <f>мар.25!G288</f>
        <v>3445.1</v>
      </c>
      <c r="J290" s="40">
        <f>апр.25!G288</f>
        <v>2888.02</v>
      </c>
      <c r="K290" s="40">
        <f>май.25!G288</f>
        <v>2067.06</v>
      </c>
      <c r="L290" s="40">
        <f>июн.25!G288</f>
        <v>1495.32</v>
      </c>
      <c r="M290" s="40">
        <f>июл.25!G288</f>
        <v>3399</v>
      </c>
      <c r="N290" s="40">
        <f>авг.25!G288</f>
        <v>3539.25</v>
      </c>
      <c r="O290" s="40">
        <f>сен.25!G288</f>
        <v>1452</v>
      </c>
      <c r="P290" s="40">
        <f>окт.25!G288</f>
        <v>2466.75</v>
      </c>
      <c r="Q290" s="40">
        <f>ноя.25!G288</f>
        <v>4034.25</v>
      </c>
      <c r="R290" s="40">
        <f>дек.25!G288</f>
        <v>5082</v>
      </c>
    </row>
    <row r="291" spans="1:18" x14ac:dyDescent="0.25">
      <c r="A291" s="43"/>
      <c r="B291" s="76"/>
      <c r="C291" s="109">
        <v>289</v>
      </c>
      <c r="D291" s="72">
        <v>6762.7199999999993</v>
      </c>
      <c r="E291" s="73">
        <f t="shared" si="5"/>
        <v>9181.0400000000009</v>
      </c>
      <c r="F291" s="39">
        <f>янв.25!H289+фев.25!H289+мар.25!H289+апр.25!H289+май.25!H289+июн.25!H289+июл.25!H289+авг.25!H289+сен.25!H289+окт.25!H289+ноя.25!H289+дек.25!H289</f>
        <v>5000</v>
      </c>
      <c r="G291" s="40">
        <f>янв.25!G289</f>
        <v>307.86</v>
      </c>
      <c r="H291" s="40">
        <f>фев.25!G289</f>
        <v>227.23</v>
      </c>
      <c r="I291" s="40">
        <f>мар.25!G289</f>
        <v>0</v>
      </c>
      <c r="J291" s="40">
        <f>апр.25!G289</f>
        <v>381.16</v>
      </c>
      <c r="K291" s="40">
        <f>май.25!G289</f>
        <v>146.6</v>
      </c>
      <c r="L291" s="40">
        <f>июн.25!G289</f>
        <v>190.58</v>
      </c>
      <c r="M291" s="40">
        <f>июл.25!G289</f>
        <v>173.25</v>
      </c>
      <c r="N291" s="40">
        <f>авг.25!G289</f>
        <v>206.25</v>
      </c>
      <c r="O291" s="40">
        <f>сен.25!G289</f>
        <v>206.25</v>
      </c>
      <c r="P291" s="40">
        <f>окт.25!G289</f>
        <v>264</v>
      </c>
      <c r="Q291" s="40">
        <f>ноя.25!G289</f>
        <v>255.75</v>
      </c>
      <c r="R291" s="40">
        <f>дек.25!G289</f>
        <v>222.75</v>
      </c>
    </row>
    <row r="292" spans="1:18" x14ac:dyDescent="0.25">
      <c r="A292" s="114"/>
      <c r="B292" s="76"/>
      <c r="C292" s="109">
        <v>290</v>
      </c>
      <c r="D292" s="72">
        <v>0</v>
      </c>
      <c r="E292" s="73">
        <f t="shared" si="5"/>
        <v>0</v>
      </c>
      <c r="F292" s="39">
        <f>янв.25!H290+фев.25!H290+мар.25!H290+апр.25!H290+май.25!H290+июн.25!H290+июл.25!H290+авг.25!H290+сен.25!H290+окт.25!H290+ноя.25!H290+дек.25!H290</f>
        <v>0</v>
      </c>
      <c r="G292" s="40">
        <f>янв.25!G290</f>
        <v>0</v>
      </c>
      <c r="H292" s="40">
        <f>фев.25!G290</f>
        <v>0</v>
      </c>
      <c r="I292" s="40">
        <f>мар.25!G290</f>
        <v>0</v>
      </c>
      <c r="J292" s="40">
        <f>апр.25!G290</f>
        <v>0</v>
      </c>
      <c r="K292" s="40">
        <f>май.25!G290</f>
        <v>0</v>
      </c>
      <c r="L292" s="40">
        <f>июн.25!G290</f>
        <v>0</v>
      </c>
      <c r="M292" s="40">
        <f>июл.25!G290</f>
        <v>0</v>
      </c>
      <c r="N292" s="40">
        <f>авг.25!G290</f>
        <v>0</v>
      </c>
      <c r="O292" s="40">
        <f>сен.25!G290</f>
        <v>0</v>
      </c>
      <c r="P292" s="40">
        <f>окт.25!G290</f>
        <v>0</v>
      </c>
      <c r="Q292" s="40">
        <f>ноя.25!G290</f>
        <v>0</v>
      </c>
      <c r="R292" s="40">
        <f>дек.25!G290</f>
        <v>0</v>
      </c>
    </row>
    <row r="293" spans="1:18" x14ac:dyDescent="0.25">
      <c r="A293" s="114"/>
      <c r="B293" s="76"/>
      <c r="C293" s="109">
        <v>291</v>
      </c>
      <c r="D293" s="72">
        <v>0</v>
      </c>
      <c r="E293" s="73">
        <f t="shared" si="5"/>
        <v>0</v>
      </c>
      <c r="F293" s="39">
        <f>янв.25!H291+фев.25!H291+мар.25!H291+апр.25!H291+май.25!H291+июн.25!H291+июл.25!H291+авг.25!H291+сен.25!H291+окт.25!H291+ноя.25!H291+дек.25!H291</f>
        <v>0</v>
      </c>
      <c r="G293" s="40">
        <f>янв.25!G291</f>
        <v>0</v>
      </c>
      <c r="H293" s="40">
        <f>фев.25!G291</f>
        <v>0</v>
      </c>
      <c r="I293" s="40">
        <f>мар.25!G291</f>
        <v>0</v>
      </c>
      <c r="J293" s="40">
        <f>апр.25!G291</f>
        <v>0</v>
      </c>
      <c r="K293" s="40">
        <f>май.25!G291</f>
        <v>0</v>
      </c>
      <c r="L293" s="40">
        <f>июн.25!G291</f>
        <v>0</v>
      </c>
      <c r="M293" s="40">
        <f>июл.25!G291</f>
        <v>0</v>
      </c>
      <c r="N293" s="40">
        <f>авг.25!G291</f>
        <v>0</v>
      </c>
      <c r="O293" s="40">
        <f>сен.25!G291</f>
        <v>0</v>
      </c>
      <c r="P293" s="40">
        <f>окт.25!G291</f>
        <v>0</v>
      </c>
      <c r="Q293" s="40">
        <f>ноя.25!G291</f>
        <v>0</v>
      </c>
      <c r="R293" s="40">
        <f>дек.25!G291</f>
        <v>0</v>
      </c>
    </row>
    <row r="294" spans="1:18" x14ac:dyDescent="0.25">
      <c r="A294" s="22"/>
      <c r="B294" s="76"/>
      <c r="C294" s="109">
        <v>292</v>
      </c>
      <c r="D294" s="72">
        <v>2610.5000000000009</v>
      </c>
      <c r="E294" s="73">
        <f t="shared" si="5"/>
        <v>2454.1600000000012</v>
      </c>
      <c r="F294" s="39">
        <f>янв.25!H292+фев.25!H292+мар.25!H292+апр.25!H292+май.25!H292+июн.25!H292+июл.25!H292+авг.25!H292+сен.25!H292+окт.25!H292+ноя.25!H292+дек.25!H292</f>
        <v>9500</v>
      </c>
      <c r="G294" s="40">
        <f>янв.25!G292</f>
        <v>225.72</v>
      </c>
      <c r="H294" s="40">
        <f>фев.25!G292</f>
        <v>179.54999999999998</v>
      </c>
      <c r="I294" s="40">
        <f>мар.25!G292</f>
        <v>159.03</v>
      </c>
      <c r="J294" s="40">
        <f>апр.25!G292</f>
        <v>466.83</v>
      </c>
      <c r="K294" s="40">
        <f>май.25!G292</f>
        <v>1713.42</v>
      </c>
      <c r="L294" s="40">
        <f>июн.25!G292</f>
        <v>1749.33</v>
      </c>
      <c r="M294" s="40">
        <f>июл.25!G292</f>
        <v>1398.94</v>
      </c>
      <c r="N294" s="40">
        <f>авг.25!G292</f>
        <v>928.50000000000011</v>
      </c>
      <c r="O294" s="40">
        <f>сен.25!G292</f>
        <v>625.19000000000005</v>
      </c>
      <c r="P294" s="40">
        <f>окт.25!G292</f>
        <v>1850.8100000000002</v>
      </c>
      <c r="Q294" s="40">
        <f>ноя.25!G292</f>
        <v>198.08</v>
      </c>
      <c r="R294" s="40">
        <f>дек.25!G292</f>
        <v>160.94</v>
      </c>
    </row>
    <row r="295" spans="1:18" x14ac:dyDescent="0.25">
      <c r="A295" s="22"/>
      <c r="B295" s="76"/>
      <c r="C295" s="109">
        <v>293</v>
      </c>
      <c r="D295" s="72">
        <v>0</v>
      </c>
      <c r="E295" s="73">
        <f t="shared" si="5"/>
        <v>-24038.78</v>
      </c>
      <c r="F295" s="39">
        <f>янв.25!H293+фев.25!H293+мар.25!H293+апр.25!H293+май.25!H293+июн.25!H293+июл.25!H293+авг.25!H293+сен.25!H293+окт.25!H293+ноя.25!H293+дек.25!H293</f>
        <v>0</v>
      </c>
      <c r="G295" s="40">
        <f>янв.25!G293</f>
        <v>0</v>
      </c>
      <c r="H295" s="40">
        <f>фев.25!G293</f>
        <v>908.92</v>
      </c>
      <c r="I295" s="40">
        <f>мар.25!G293</f>
        <v>5204.3</v>
      </c>
      <c r="J295" s="40">
        <f>апр.25!G293</f>
        <v>4192.76</v>
      </c>
      <c r="K295" s="40">
        <f>май.25!G293</f>
        <v>828.29</v>
      </c>
      <c r="L295" s="40">
        <f>июн.25!G293</f>
        <v>711.01</v>
      </c>
      <c r="M295" s="40">
        <f>июл.25!G293</f>
        <v>74.25</v>
      </c>
      <c r="N295" s="40">
        <f>авг.25!G293</f>
        <v>330</v>
      </c>
      <c r="O295" s="40">
        <f>сен.25!G293</f>
        <v>1303.5</v>
      </c>
      <c r="P295" s="40">
        <f>окт.25!G293</f>
        <v>3135</v>
      </c>
      <c r="Q295" s="40">
        <f>ноя.25!G293</f>
        <v>0</v>
      </c>
      <c r="R295" s="40">
        <f>дек.25!G293</f>
        <v>7350.75</v>
      </c>
    </row>
    <row r="296" spans="1:18" x14ac:dyDescent="0.25">
      <c r="A296" s="22"/>
      <c r="B296" s="76"/>
      <c r="C296" s="109">
        <v>294</v>
      </c>
      <c r="D296" s="72">
        <v>3699.4299999999957</v>
      </c>
      <c r="E296" s="73">
        <f t="shared" si="5"/>
        <v>3699.4299999999957</v>
      </c>
      <c r="F296" s="39">
        <f>янв.25!H294+фев.25!H294+мар.25!H294+апр.25!H294+май.25!H294+июн.25!H294+июл.25!H294+авг.25!H294+сен.25!H294+окт.25!H294+ноя.25!H294+дек.25!H294</f>
        <v>0</v>
      </c>
      <c r="G296" s="40">
        <f>янв.25!G294</f>
        <v>0</v>
      </c>
      <c r="H296" s="40">
        <f>фев.25!G294</f>
        <v>0</v>
      </c>
      <c r="I296" s="40">
        <f>мар.25!G294</f>
        <v>0</v>
      </c>
      <c r="J296" s="40">
        <f>апр.25!G294</f>
        <v>0</v>
      </c>
      <c r="K296" s="40">
        <f>май.25!G294</f>
        <v>0</v>
      </c>
      <c r="L296" s="40">
        <f>июн.25!G294</f>
        <v>0</v>
      </c>
      <c r="M296" s="40">
        <f>июл.25!G294</f>
        <v>0</v>
      </c>
      <c r="N296" s="40">
        <f>авг.25!G294</f>
        <v>0</v>
      </c>
      <c r="O296" s="40">
        <f>сен.25!G294</f>
        <v>0</v>
      </c>
      <c r="P296" s="40">
        <f>окт.25!G294</f>
        <v>0</v>
      </c>
      <c r="Q296" s="40">
        <f>ноя.25!G294</f>
        <v>0</v>
      </c>
      <c r="R296" s="40">
        <f>дек.25!G294</f>
        <v>0</v>
      </c>
    </row>
    <row r="297" spans="1:18" x14ac:dyDescent="0.25">
      <c r="A297" s="114"/>
      <c r="B297" s="76"/>
      <c r="C297" s="109">
        <v>295</v>
      </c>
      <c r="D297" s="72">
        <v>0</v>
      </c>
      <c r="E297" s="73">
        <f t="shared" si="5"/>
        <v>0</v>
      </c>
      <c r="F297" s="39">
        <f>янв.25!H295+фев.25!H295+мар.25!H295+апр.25!H295+май.25!H295+июн.25!H295+июл.25!H295+авг.25!H295+сен.25!H295+окт.25!H295+ноя.25!H295+дек.25!H295</f>
        <v>0</v>
      </c>
      <c r="G297" s="40">
        <f>янв.25!G295</f>
        <v>0</v>
      </c>
      <c r="H297" s="40">
        <f>фев.25!G295</f>
        <v>0</v>
      </c>
      <c r="I297" s="40">
        <f>мар.25!G295</f>
        <v>0</v>
      </c>
      <c r="J297" s="40">
        <f>апр.25!G295</f>
        <v>0</v>
      </c>
      <c r="K297" s="40">
        <f>май.25!G295</f>
        <v>0</v>
      </c>
      <c r="L297" s="40">
        <f>июн.25!G295</f>
        <v>0</v>
      </c>
      <c r="M297" s="40">
        <f>июл.25!G295</f>
        <v>0</v>
      </c>
      <c r="N297" s="40">
        <f>авг.25!G295</f>
        <v>0</v>
      </c>
      <c r="O297" s="40">
        <f>сен.25!G295</f>
        <v>0</v>
      </c>
      <c r="P297" s="40">
        <f>окт.25!G295</f>
        <v>0</v>
      </c>
      <c r="Q297" s="40">
        <f>ноя.25!G295</f>
        <v>0</v>
      </c>
      <c r="R297" s="40">
        <f>дек.25!G295</f>
        <v>0</v>
      </c>
    </row>
    <row r="298" spans="1:18" x14ac:dyDescent="0.25">
      <c r="A298" s="114"/>
      <c r="B298" s="76"/>
      <c r="C298" s="109">
        <v>296</v>
      </c>
      <c r="D298" s="72">
        <v>0</v>
      </c>
      <c r="E298" s="73">
        <f t="shared" si="5"/>
        <v>0</v>
      </c>
      <c r="F298" s="39">
        <f>янв.25!H296+фев.25!H296+мар.25!H296+апр.25!H296+май.25!H296+июн.25!H296+июл.25!H296+авг.25!H296+сен.25!H296+окт.25!H296+ноя.25!H296+дек.25!H296</f>
        <v>0</v>
      </c>
      <c r="G298" s="40">
        <f>янв.25!G296</f>
        <v>0</v>
      </c>
      <c r="H298" s="40">
        <f>фев.25!G296</f>
        <v>0</v>
      </c>
      <c r="I298" s="40">
        <f>мар.25!G296</f>
        <v>0</v>
      </c>
      <c r="J298" s="40">
        <f>апр.25!G296</f>
        <v>0</v>
      </c>
      <c r="K298" s="40">
        <f>май.25!G296</f>
        <v>0</v>
      </c>
      <c r="L298" s="40">
        <f>июн.25!G296</f>
        <v>0</v>
      </c>
      <c r="M298" s="40">
        <f>июл.25!G296</f>
        <v>0</v>
      </c>
      <c r="N298" s="40">
        <f>авг.25!G296</f>
        <v>0</v>
      </c>
      <c r="O298" s="40">
        <f>сен.25!G296</f>
        <v>0</v>
      </c>
      <c r="P298" s="40">
        <f>окт.25!G296</f>
        <v>0</v>
      </c>
      <c r="Q298" s="40">
        <f>ноя.25!G296</f>
        <v>0</v>
      </c>
      <c r="R298" s="40">
        <f>дек.25!G296</f>
        <v>0</v>
      </c>
    </row>
    <row r="299" spans="1:18" x14ac:dyDescent="0.25">
      <c r="A299" s="114"/>
      <c r="B299" s="76"/>
      <c r="C299" s="109">
        <v>297</v>
      </c>
      <c r="D299" s="72">
        <v>0</v>
      </c>
      <c r="E299" s="73">
        <f t="shared" si="5"/>
        <v>0</v>
      </c>
      <c r="F299" s="39">
        <f>янв.25!H297+фев.25!H297+мар.25!H297+апр.25!H297+май.25!H297+июн.25!H297+июл.25!H297+авг.25!H297+сен.25!H297+окт.25!H297+ноя.25!H297+дек.25!H297</f>
        <v>0</v>
      </c>
      <c r="G299" s="40">
        <f>янв.25!G297</f>
        <v>0</v>
      </c>
      <c r="H299" s="40">
        <f>фев.25!G297</f>
        <v>0</v>
      </c>
      <c r="I299" s="40">
        <f>мар.25!G297</f>
        <v>0</v>
      </c>
      <c r="J299" s="40">
        <f>апр.25!G297</f>
        <v>0</v>
      </c>
      <c r="K299" s="40">
        <f>май.25!G297</f>
        <v>0</v>
      </c>
      <c r="L299" s="40">
        <f>июн.25!G297</f>
        <v>0</v>
      </c>
      <c r="M299" s="40">
        <f>июл.25!G297</f>
        <v>0</v>
      </c>
      <c r="N299" s="40">
        <f>авг.25!G297</f>
        <v>0</v>
      </c>
      <c r="O299" s="40">
        <f>сен.25!G297</f>
        <v>0</v>
      </c>
      <c r="P299" s="40">
        <f>окт.25!G297</f>
        <v>0</v>
      </c>
      <c r="Q299" s="40">
        <f>ноя.25!G297</f>
        <v>0</v>
      </c>
      <c r="R299" s="40">
        <f>дек.25!G297</f>
        <v>0</v>
      </c>
    </row>
    <row r="300" spans="1:18" x14ac:dyDescent="0.25">
      <c r="A300" s="114"/>
      <c r="B300" s="76"/>
      <c r="C300" s="109">
        <v>298</v>
      </c>
      <c r="D300" s="72">
        <v>0</v>
      </c>
      <c r="E300" s="73">
        <f t="shared" si="5"/>
        <v>0</v>
      </c>
      <c r="F300" s="39">
        <f>янв.25!H298+фев.25!H298+мар.25!H298+апр.25!H298+май.25!H298+июн.25!H298+июл.25!H298+авг.25!H298+сен.25!H298+окт.25!H298+ноя.25!H298+дек.25!H298</f>
        <v>0</v>
      </c>
      <c r="G300" s="40">
        <f>янв.25!G298</f>
        <v>0</v>
      </c>
      <c r="H300" s="40">
        <f>фев.25!G298</f>
        <v>0</v>
      </c>
      <c r="I300" s="40">
        <f>мар.25!G298</f>
        <v>0</v>
      </c>
      <c r="J300" s="40">
        <f>апр.25!G298</f>
        <v>0</v>
      </c>
      <c r="K300" s="40">
        <f>май.25!G298</f>
        <v>0</v>
      </c>
      <c r="L300" s="40">
        <f>июн.25!G298</f>
        <v>0</v>
      </c>
      <c r="M300" s="40">
        <f>июл.25!G298</f>
        <v>0</v>
      </c>
      <c r="N300" s="40">
        <f>авг.25!G298</f>
        <v>0</v>
      </c>
      <c r="O300" s="40">
        <f>сен.25!G298</f>
        <v>0</v>
      </c>
      <c r="P300" s="40">
        <f>окт.25!G298</f>
        <v>0</v>
      </c>
      <c r="Q300" s="40">
        <f>ноя.25!G298</f>
        <v>0</v>
      </c>
      <c r="R300" s="40">
        <f>дек.25!G298</f>
        <v>0</v>
      </c>
    </row>
    <row r="301" spans="1:18" x14ac:dyDescent="0.25">
      <c r="A301" s="114"/>
      <c r="B301" s="76"/>
      <c r="C301" s="109">
        <v>299</v>
      </c>
      <c r="D301" s="72">
        <v>0</v>
      </c>
      <c r="E301" s="73">
        <f t="shared" si="5"/>
        <v>0</v>
      </c>
      <c r="F301" s="39">
        <f>янв.25!H299+фев.25!H299+мар.25!H299+апр.25!H299+май.25!H299+июн.25!H299+июл.25!H299+авг.25!H299+сен.25!H299+окт.25!H299+ноя.25!H299+дек.25!H299</f>
        <v>0</v>
      </c>
      <c r="G301" s="40">
        <f>янв.25!G299</f>
        <v>0</v>
      </c>
      <c r="H301" s="40">
        <f>фев.25!G299</f>
        <v>0</v>
      </c>
      <c r="I301" s="40">
        <f>мар.25!G299</f>
        <v>0</v>
      </c>
      <c r="J301" s="40">
        <f>апр.25!G299</f>
        <v>0</v>
      </c>
      <c r="K301" s="40">
        <f>май.25!G299</f>
        <v>0</v>
      </c>
      <c r="L301" s="40">
        <f>июн.25!G299</f>
        <v>0</v>
      </c>
      <c r="M301" s="40">
        <f>июл.25!G299</f>
        <v>0</v>
      </c>
      <c r="N301" s="40">
        <f>авг.25!G299</f>
        <v>0</v>
      </c>
      <c r="O301" s="40">
        <f>сен.25!G299</f>
        <v>0</v>
      </c>
      <c r="P301" s="40">
        <f>окт.25!G299</f>
        <v>0</v>
      </c>
      <c r="Q301" s="40">
        <f>ноя.25!G299</f>
        <v>0</v>
      </c>
      <c r="R301" s="40">
        <f>дек.25!G299</f>
        <v>0</v>
      </c>
    </row>
    <row r="302" spans="1:18" x14ac:dyDescent="0.25">
      <c r="A302" s="114"/>
      <c r="B302" s="76"/>
      <c r="C302" s="109">
        <v>300</v>
      </c>
      <c r="D302" s="72">
        <v>-9864.4700000000048</v>
      </c>
      <c r="E302" s="73">
        <f t="shared" si="5"/>
        <v>10645.25</v>
      </c>
      <c r="F302" s="39">
        <f>янв.25!H300+фев.25!H300+мар.25!H300+апр.25!H300+май.25!H300+июн.25!H300+июл.25!H300+авг.25!H300+сен.25!H300+окт.25!H300+ноя.25!H300+дек.25!H300</f>
        <v>80000</v>
      </c>
      <c r="G302" s="40">
        <f>янв.25!G300</f>
        <v>28506.37</v>
      </c>
      <c r="H302" s="40">
        <f>фев.25!G300</f>
        <v>26094.799999999999</v>
      </c>
      <c r="I302" s="40">
        <f>мар.25!G300</f>
        <v>1649.25</v>
      </c>
      <c r="J302" s="40">
        <f>апр.25!G300</f>
        <v>3239.86</v>
      </c>
      <c r="K302" s="40">
        <f>май.25!G300</f>
        <v>0</v>
      </c>
      <c r="L302" s="40">
        <f>июн.25!G300</f>
        <v>0</v>
      </c>
      <c r="M302" s="40">
        <f>июл.25!G300</f>
        <v>0</v>
      </c>
      <c r="N302" s="40">
        <f>авг.25!G300</f>
        <v>0</v>
      </c>
      <c r="O302" s="40">
        <f>сен.25!G300</f>
        <v>0</v>
      </c>
      <c r="P302" s="40">
        <f>окт.25!G300</f>
        <v>0</v>
      </c>
      <c r="Q302" s="40">
        <f>ноя.25!G300</f>
        <v>0</v>
      </c>
      <c r="R302" s="40">
        <f>дек.25!G300</f>
        <v>0</v>
      </c>
    </row>
    <row r="303" spans="1:18" x14ac:dyDescent="0.25">
      <c r="A303" s="114"/>
      <c r="B303" s="76"/>
      <c r="C303" s="109">
        <v>301</v>
      </c>
      <c r="D303" s="72">
        <v>-35332.750000000029</v>
      </c>
      <c r="E303" s="73">
        <f t="shared" si="5"/>
        <v>109288.35999999999</v>
      </c>
      <c r="F303" s="39">
        <f>янв.25!H301+фев.25!H301+мар.25!H301+апр.25!H301+май.25!H301+июн.25!H301+июл.25!H301+авг.25!H301+сен.25!H301+окт.25!H301+ноя.25!H301+дек.25!H301</f>
        <v>350025.45</v>
      </c>
      <c r="G303" s="40">
        <f>янв.25!G301</f>
        <v>30558.77</v>
      </c>
      <c r="H303" s="40">
        <f>фев.25!G301</f>
        <v>23741.87</v>
      </c>
      <c r="I303" s="40">
        <f>мар.25!G301</f>
        <v>20392.060000000001</v>
      </c>
      <c r="J303" s="40">
        <f>апр.25!G301</f>
        <v>21044.43</v>
      </c>
      <c r="K303" s="40">
        <f>май.25!G301</f>
        <v>13215.99</v>
      </c>
      <c r="L303" s="40">
        <f>июн.25!G301</f>
        <v>13076.72</v>
      </c>
      <c r="M303" s="40">
        <f>июл.25!G301</f>
        <v>11921.25</v>
      </c>
      <c r="N303" s="40">
        <f>авг.25!G301</f>
        <v>11137.5</v>
      </c>
      <c r="O303" s="40">
        <f>сен.25!G301</f>
        <v>10048.5</v>
      </c>
      <c r="P303" s="40">
        <f>окт.25!G301</f>
        <v>23991</v>
      </c>
      <c r="Q303" s="40">
        <f>ноя.25!G301</f>
        <v>1930.5</v>
      </c>
      <c r="R303" s="40">
        <f>дек.25!G301</f>
        <v>24345.75</v>
      </c>
    </row>
    <row r="304" spans="1:18" x14ac:dyDescent="0.25">
      <c r="A304" s="114"/>
      <c r="B304" s="76"/>
      <c r="C304" s="109">
        <v>302</v>
      </c>
      <c r="D304" s="72">
        <v>0</v>
      </c>
      <c r="E304" s="73">
        <f t="shared" si="5"/>
        <v>0</v>
      </c>
      <c r="F304" s="39">
        <f>янв.25!H302+фев.25!H302+мар.25!H302+апр.25!H302+май.25!H302+июн.25!H302+июл.25!H302+авг.25!H302+сен.25!H302+окт.25!H302+ноя.25!H302+дек.25!H302</f>
        <v>0</v>
      </c>
      <c r="G304" s="40">
        <f>янв.25!G302</f>
        <v>0</v>
      </c>
      <c r="H304" s="40">
        <f>фев.25!G302</f>
        <v>0</v>
      </c>
      <c r="I304" s="40">
        <f>мар.25!G302</f>
        <v>0</v>
      </c>
      <c r="J304" s="40">
        <f>апр.25!G302</f>
        <v>0</v>
      </c>
      <c r="K304" s="40">
        <f>май.25!G302</f>
        <v>0</v>
      </c>
      <c r="L304" s="40">
        <f>июн.25!G302</f>
        <v>0</v>
      </c>
      <c r="M304" s="40">
        <f>июл.25!G302</f>
        <v>0</v>
      </c>
      <c r="N304" s="40">
        <f>авг.25!G302</f>
        <v>0</v>
      </c>
      <c r="O304" s="40">
        <f>сен.25!G302</f>
        <v>0</v>
      </c>
      <c r="P304" s="40">
        <f>окт.25!G302</f>
        <v>0</v>
      </c>
      <c r="Q304" s="40">
        <f>ноя.25!G302</f>
        <v>0</v>
      </c>
      <c r="R304" s="40">
        <f>дек.25!G302</f>
        <v>0</v>
      </c>
    </row>
    <row r="305" spans="1:18" x14ac:dyDescent="0.25">
      <c r="A305" s="114"/>
      <c r="B305" s="76"/>
      <c r="C305" s="109">
        <v>303</v>
      </c>
      <c r="D305" s="72">
        <v>-977.18000000001257</v>
      </c>
      <c r="E305" s="73">
        <f t="shared" si="5"/>
        <v>-5883.1600000000199</v>
      </c>
      <c r="F305" s="39">
        <f>янв.25!H303+фев.25!H303+мар.25!H303+апр.25!H303+май.25!H303+июн.25!H303+июл.25!H303+авг.25!H303+сен.25!H303+окт.25!H303+ноя.25!H303+дек.25!H303</f>
        <v>40000</v>
      </c>
      <c r="G305" s="40">
        <f>янв.25!G303</f>
        <v>4970.97</v>
      </c>
      <c r="H305" s="40">
        <f>фев.25!G303</f>
        <v>4755.51</v>
      </c>
      <c r="I305" s="40">
        <f>мар.25!G303</f>
        <v>2359.7999999999997</v>
      </c>
      <c r="J305" s="40">
        <f>апр.25!G303</f>
        <v>3067.74</v>
      </c>
      <c r="K305" s="40">
        <f>май.25!G303</f>
        <v>1785.24</v>
      </c>
      <c r="L305" s="40">
        <f>июн.25!G303</f>
        <v>2934.36</v>
      </c>
      <c r="M305" s="40">
        <f>июл.25!G303</f>
        <v>2407.9100000000003</v>
      </c>
      <c r="N305" s="40">
        <f>авг.25!G303</f>
        <v>5224.3600000000006</v>
      </c>
      <c r="O305" s="40">
        <f>сен.25!G303</f>
        <v>3670.67</v>
      </c>
      <c r="P305" s="40">
        <f>окт.25!G303</f>
        <v>4456.8</v>
      </c>
      <c r="Q305" s="40">
        <f>ноя.25!G303</f>
        <v>4246.34</v>
      </c>
      <c r="R305" s="40">
        <f>дек.25!G303</f>
        <v>5026.2800000000007</v>
      </c>
    </row>
    <row r="306" spans="1:18" x14ac:dyDescent="0.25">
      <c r="A306" s="114"/>
      <c r="B306" s="76"/>
      <c r="C306" s="109">
        <v>304</v>
      </c>
      <c r="D306" s="72">
        <v>-2187.3599999999988</v>
      </c>
      <c r="E306" s="73">
        <f t="shared" si="5"/>
        <v>-7915.8399999999992</v>
      </c>
      <c r="F306" s="39">
        <f>янв.25!H304+фев.25!H304+мар.25!H304+апр.25!H304+май.25!H304+июн.25!H304+июл.25!H304+авг.25!H304+сен.25!H304+окт.25!H304+ноя.25!H304+дек.25!H304</f>
        <v>4000</v>
      </c>
      <c r="G306" s="40">
        <f>янв.25!G304</f>
        <v>359.17</v>
      </c>
      <c r="H306" s="40">
        <f>фев.25!G304</f>
        <v>307.86</v>
      </c>
      <c r="I306" s="40">
        <f>мар.25!G304</f>
        <v>271.20999999999998</v>
      </c>
      <c r="J306" s="40">
        <f>апр.25!G304</f>
        <v>315.19</v>
      </c>
      <c r="K306" s="40">
        <f>май.25!G304</f>
        <v>1260.76</v>
      </c>
      <c r="L306" s="40">
        <f>июн.25!G304</f>
        <v>1744.54</v>
      </c>
      <c r="M306" s="40">
        <f>июл.25!G304</f>
        <v>1740.75</v>
      </c>
      <c r="N306" s="40">
        <f>авг.25!G304</f>
        <v>1419</v>
      </c>
      <c r="O306" s="40">
        <f>сен.25!G304</f>
        <v>957</v>
      </c>
      <c r="P306" s="40">
        <f>окт.25!G304</f>
        <v>915.75</v>
      </c>
      <c r="Q306" s="40">
        <f>ноя.25!G304</f>
        <v>239.25</v>
      </c>
      <c r="R306" s="40">
        <f>дек.25!G304</f>
        <v>198</v>
      </c>
    </row>
    <row r="307" spans="1:18" x14ac:dyDescent="0.25">
      <c r="A307" s="114"/>
      <c r="B307" s="76"/>
      <c r="C307" s="109">
        <v>305</v>
      </c>
      <c r="D307" s="72">
        <v>122.39000000000033</v>
      </c>
      <c r="E307" s="73">
        <f t="shared" si="5"/>
        <v>-2072.0399999999986</v>
      </c>
      <c r="F307" s="39">
        <f>янв.25!H305+фев.25!H305+мар.25!H305+апр.25!H305+май.25!H305+июн.25!H305+июл.25!H305+авг.25!H305+сен.25!H305+окт.25!H305+ноя.25!H305+дек.25!H305</f>
        <v>18520</v>
      </c>
      <c r="G307" s="40">
        <f>янв.25!G305</f>
        <v>7403.3</v>
      </c>
      <c r="H307" s="40">
        <f>фев.25!G305</f>
        <v>4485.96</v>
      </c>
      <c r="I307" s="40">
        <f>мар.25!G305</f>
        <v>1246.0999999999999</v>
      </c>
      <c r="J307" s="40">
        <f>апр.25!G305</f>
        <v>681.69</v>
      </c>
      <c r="K307" s="40">
        <f>май.25!G305</f>
        <v>219.9</v>
      </c>
      <c r="L307" s="40">
        <f>июн.25!G305</f>
        <v>960.23</v>
      </c>
      <c r="M307" s="40">
        <f>июл.25!G305</f>
        <v>470.25</v>
      </c>
      <c r="N307" s="40">
        <f>авг.25!G305</f>
        <v>684.75</v>
      </c>
      <c r="O307" s="40">
        <f>сен.25!G305</f>
        <v>511.5</v>
      </c>
      <c r="P307" s="40">
        <f>окт.25!G305</f>
        <v>552.75</v>
      </c>
      <c r="Q307" s="40">
        <f>ноя.25!G305</f>
        <v>1303.5</v>
      </c>
      <c r="R307" s="40">
        <f>дек.25!G305</f>
        <v>2194.5</v>
      </c>
    </row>
    <row r="308" spans="1:18" x14ac:dyDescent="0.25">
      <c r="A308" s="114"/>
      <c r="B308" s="76"/>
      <c r="C308" s="109">
        <v>306</v>
      </c>
      <c r="D308" s="72">
        <v>0</v>
      </c>
      <c r="E308" s="73">
        <f t="shared" si="5"/>
        <v>0</v>
      </c>
      <c r="F308" s="39">
        <f>янв.25!H306+фев.25!H306+мар.25!H306+апр.25!H306+май.25!H306+июн.25!H306+июл.25!H306+авг.25!H306+сен.25!H306+окт.25!H306+ноя.25!H306+дек.25!H306</f>
        <v>0</v>
      </c>
      <c r="G308" s="40">
        <f>янв.25!G306</f>
        <v>0</v>
      </c>
      <c r="H308" s="40">
        <f>фев.25!G306</f>
        <v>0</v>
      </c>
      <c r="I308" s="40">
        <f>мар.25!G306</f>
        <v>0</v>
      </c>
      <c r="J308" s="40">
        <f>апр.25!G306</f>
        <v>0</v>
      </c>
      <c r="K308" s="40">
        <f>май.25!G306</f>
        <v>0</v>
      </c>
      <c r="L308" s="40">
        <f>июн.25!G306</f>
        <v>0</v>
      </c>
      <c r="M308" s="40">
        <f>июл.25!G306</f>
        <v>0</v>
      </c>
      <c r="N308" s="40">
        <f>авг.25!G306</f>
        <v>0</v>
      </c>
      <c r="O308" s="40">
        <f>сен.25!G306</f>
        <v>0</v>
      </c>
      <c r="P308" s="40">
        <f>окт.25!G306</f>
        <v>0</v>
      </c>
      <c r="Q308" s="40">
        <f>ноя.25!G306</f>
        <v>0</v>
      </c>
      <c r="R308" s="40">
        <f>дек.25!G306</f>
        <v>0</v>
      </c>
    </row>
    <row r="309" spans="1:18" x14ac:dyDescent="0.25">
      <c r="A309" s="114"/>
      <c r="B309" s="76"/>
      <c r="C309" s="109">
        <v>307</v>
      </c>
      <c r="D309" s="72">
        <v>0</v>
      </c>
      <c r="E309" s="73">
        <f t="shared" si="5"/>
        <v>0</v>
      </c>
      <c r="F309" s="39">
        <f>янв.25!H307+фев.25!H307+мар.25!H307+апр.25!H307+май.25!H307+июн.25!H307+июл.25!H307+авг.25!H307+сен.25!H307+окт.25!H307+ноя.25!H307+дек.25!H307</f>
        <v>0</v>
      </c>
      <c r="G309" s="40">
        <f>янв.25!G307</f>
        <v>0</v>
      </c>
      <c r="H309" s="40">
        <f>фев.25!G307</f>
        <v>0</v>
      </c>
      <c r="I309" s="40">
        <f>мар.25!G307</f>
        <v>0</v>
      </c>
      <c r="J309" s="40">
        <f>апр.25!G307</f>
        <v>0</v>
      </c>
      <c r="K309" s="40">
        <f>май.25!G307</f>
        <v>0</v>
      </c>
      <c r="L309" s="40">
        <f>июн.25!G307</f>
        <v>0</v>
      </c>
      <c r="M309" s="40">
        <f>июл.25!G307</f>
        <v>0</v>
      </c>
      <c r="N309" s="40">
        <f>авг.25!G307</f>
        <v>0</v>
      </c>
      <c r="O309" s="40">
        <f>сен.25!G307</f>
        <v>0</v>
      </c>
      <c r="P309" s="40">
        <f>окт.25!G307</f>
        <v>0</v>
      </c>
      <c r="Q309" s="40">
        <f>ноя.25!G307</f>
        <v>0</v>
      </c>
      <c r="R309" s="40">
        <f>дек.25!G307</f>
        <v>0</v>
      </c>
    </row>
    <row r="310" spans="1:18" x14ac:dyDescent="0.25">
      <c r="A310" s="114"/>
      <c r="B310" s="76"/>
      <c r="C310" s="109">
        <v>308</v>
      </c>
      <c r="D310" s="72">
        <v>0</v>
      </c>
      <c r="E310" s="73">
        <f t="shared" si="5"/>
        <v>-82.5</v>
      </c>
      <c r="F310" s="39">
        <f>янв.25!H308+фев.25!H308+мар.25!H308+апр.25!H308+май.25!H308+июн.25!H308+июл.25!H308+авг.25!H308+сен.25!H308+окт.25!H308+ноя.25!H308+дек.25!H308</f>
        <v>0</v>
      </c>
      <c r="G310" s="40">
        <f>янв.25!G308</f>
        <v>0</v>
      </c>
      <c r="H310" s="40">
        <f>фев.25!G308</f>
        <v>0</v>
      </c>
      <c r="I310" s="40">
        <f>мар.25!G308</f>
        <v>0</v>
      </c>
      <c r="J310" s="40">
        <f>апр.25!G308</f>
        <v>0</v>
      </c>
      <c r="K310" s="40">
        <f>май.25!G308</f>
        <v>0</v>
      </c>
      <c r="L310" s="40">
        <f>июн.25!G308</f>
        <v>0</v>
      </c>
      <c r="M310" s="40">
        <f>июл.25!G308</f>
        <v>0</v>
      </c>
      <c r="N310" s="40">
        <f>авг.25!G308</f>
        <v>0</v>
      </c>
      <c r="O310" s="40">
        <f>сен.25!G308</f>
        <v>0</v>
      </c>
      <c r="P310" s="40">
        <f>окт.25!G308</f>
        <v>0</v>
      </c>
      <c r="Q310" s="40">
        <f>ноя.25!G308</f>
        <v>82.5</v>
      </c>
      <c r="R310" s="40">
        <f>дек.25!G308</f>
        <v>0</v>
      </c>
    </row>
    <row r="311" spans="1:18" x14ac:dyDescent="0.25">
      <c r="A311" s="114"/>
      <c r="B311" s="76"/>
      <c r="C311" s="109">
        <v>309</v>
      </c>
      <c r="D311" s="72">
        <v>0</v>
      </c>
      <c r="E311" s="73">
        <f t="shared" si="5"/>
        <v>0</v>
      </c>
      <c r="F311" s="39">
        <f>янв.25!H309+фев.25!H309+мар.25!H309+апр.25!H309+май.25!H309+июн.25!H309+июл.25!H309+авг.25!H309+сен.25!H309+окт.25!H309+ноя.25!H309+дек.25!H309</f>
        <v>0</v>
      </c>
      <c r="G311" s="40">
        <f>янв.25!G309</f>
        <v>0</v>
      </c>
      <c r="H311" s="40">
        <f>фев.25!G309</f>
        <v>0</v>
      </c>
      <c r="I311" s="40">
        <f>мар.25!G309</f>
        <v>0</v>
      </c>
      <c r="J311" s="40">
        <f>апр.25!G309</f>
        <v>0</v>
      </c>
      <c r="K311" s="40">
        <f>май.25!G309</f>
        <v>0</v>
      </c>
      <c r="L311" s="40">
        <f>июн.25!G309</f>
        <v>0</v>
      </c>
      <c r="M311" s="40">
        <f>июл.25!G309</f>
        <v>0</v>
      </c>
      <c r="N311" s="40">
        <f>авг.25!G309</f>
        <v>0</v>
      </c>
      <c r="O311" s="40">
        <f>сен.25!G309</f>
        <v>0</v>
      </c>
      <c r="P311" s="40">
        <f>окт.25!G309</f>
        <v>0</v>
      </c>
      <c r="Q311" s="40">
        <f>ноя.25!G309</f>
        <v>0</v>
      </c>
      <c r="R311" s="40">
        <f>дек.25!G309</f>
        <v>0</v>
      </c>
    </row>
    <row r="312" spans="1:18" x14ac:dyDescent="0.25">
      <c r="A312" s="114"/>
      <c r="B312" s="76"/>
      <c r="C312" s="109">
        <v>310</v>
      </c>
      <c r="D312" s="72">
        <v>-24.68</v>
      </c>
      <c r="E312" s="73">
        <f t="shared" si="5"/>
        <v>-102.58000000000001</v>
      </c>
      <c r="F312" s="39">
        <f>янв.25!H310+фев.25!H310+мар.25!H310+апр.25!H310+май.25!H310+июн.25!H310+июл.25!H310+авг.25!H310+сен.25!H310+окт.25!H310+ноя.25!H310+дек.25!H310</f>
        <v>0</v>
      </c>
      <c r="G312" s="40">
        <f>янв.25!G310</f>
        <v>0</v>
      </c>
      <c r="H312" s="40">
        <f>фев.25!G310</f>
        <v>36.65</v>
      </c>
      <c r="I312" s="40">
        <f>мар.25!G310</f>
        <v>0</v>
      </c>
      <c r="J312" s="40">
        <f>апр.25!G310</f>
        <v>0</v>
      </c>
      <c r="K312" s="40">
        <f>май.25!G310</f>
        <v>0</v>
      </c>
      <c r="L312" s="40">
        <f>июн.25!G310</f>
        <v>0</v>
      </c>
      <c r="M312" s="40">
        <f>июл.25!G310</f>
        <v>0</v>
      </c>
      <c r="N312" s="40">
        <f>авг.25!G310</f>
        <v>0</v>
      </c>
      <c r="O312" s="40">
        <f>сен.25!G310</f>
        <v>0</v>
      </c>
      <c r="P312" s="40">
        <f>окт.25!G310</f>
        <v>0</v>
      </c>
      <c r="Q312" s="40">
        <f>ноя.25!G310</f>
        <v>41.25</v>
      </c>
      <c r="R312" s="40">
        <f>дек.25!G310</f>
        <v>0</v>
      </c>
    </row>
    <row r="313" spans="1:18" x14ac:dyDescent="0.25">
      <c r="A313" s="114"/>
      <c r="B313" s="76"/>
      <c r="C313" s="109">
        <v>311</v>
      </c>
      <c r="D313" s="72">
        <v>0</v>
      </c>
      <c r="E313" s="73">
        <f t="shared" si="5"/>
        <v>0</v>
      </c>
      <c r="F313" s="39">
        <f>янв.25!H311+фев.25!H311+мар.25!H311+апр.25!H311+май.25!H311+июн.25!H311+июл.25!H311+авг.25!H311+сен.25!H311+окт.25!H311+ноя.25!H311+дек.25!H311</f>
        <v>0</v>
      </c>
      <c r="G313" s="40">
        <f>янв.25!G311</f>
        <v>0</v>
      </c>
      <c r="H313" s="40">
        <f>фев.25!G311</f>
        <v>0</v>
      </c>
      <c r="I313" s="40">
        <f>мар.25!G311</f>
        <v>0</v>
      </c>
      <c r="J313" s="40">
        <f>апр.25!G311</f>
        <v>0</v>
      </c>
      <c r="K313" s="40">
        <f>май.25!G311</f>
        <v>0</v>
      </c>
      <c r="L313" s="40">
        <f>июн.25!G311</f>
        <v>0</v>
      </c>
      <c r="M313" s="40">
        <f>июл.25!G311</f>
        <v>0</v>
      </c>
      <c r="N313" s="40">
        <f>авг.25!G311</f>
        <v>0</v>
      </c>
      <c r="O313" s="40">
        <f>сен.25!G311</f>
        <v>0</v>
      </c>
      <c r="P313" s="40">
        <f>окт.25!G311</f>
        <v>0</v>
      </c>
      <c r="Q313" s="40">
        <f>ноя.25!G311</f>
        <v>0</v>
      </c>
      <c r="R313" s="40">
        <f>дек.25!G311</f>
        <v>0</v>
      </c>
    </row>
    <row r="314" spans="1:18" x14ac:dyDescent="0.25">
      <c r="A314" s="114"/>
      <c r="B314" s="76"/>
      <c r="C314" s="109">
        <v>312</v>
      </c>
      <c r="D314" s="72">
        <v>0</v>
      </c>
      <c r="E314" s="73">
        <f t="shared" si="5"/>
        <v>0</v>
      </c>
      <c r="F314" s="39">
        <f>янв.25!H312+фев.25!H312+мар.25!H312+апр.25!H312+май.25!H312+июн.25!H312+июл.25!H312+авг.25!H312+сен.25!H312+окт.25!H312+ноя.25!H312+дек.25!H312</f>
        <v>0</v>
      </c>
      <c r="G314" s="40">
        <f>янв.25!G312</f>
        <v>0</v>
      </c>
      <c r="H314" s="40">
        <f>фев.25!G312</f>
        <v>0</v>
      </c>
      <c r="I314" s="40">
        <f>мар.25!G312</f>
        <v>0</v>
      </c>
      <c r="J314" s="40">
        <f>апр.25!G312</f>
        <v>0</v>
      </c>
      <c r="K314" s="40">
        <f>май.25!G312</f>
        <v>0</v>
      </c>
      <c r="L314" s="40">
        <f>июн.25!G312</f>
        <v>0</v>
      </c>
      <c r="M314" s="40">
        <f>июл.25!G312</f>
        <v>0</v>
      </c>
      <c r="N314" s="40">
        <f>авг.25!G312</f>
        <v>0</v>
      </c>
      <c r="O314" s="40">
        <f>сен.25!G312</f>
        <v>0</v>
      </c>
      <c r="P314" s="40">
        <f>окт.25!G312</f>
        <v>0</v>
      </c>
      <c r="Q314" s="40">
        <f>ноя.25!G312</f>
        <v>0</v>
      </c>
      <c r="R314" s="40">
        <f>дек.25!G312</f>
        <v>0</v>
      </c>
    </row>
    <row r="315" spans="1:18" x14ac:dyDescent="0.25">
      <c r="A315" s="114"/>
      <c r="B315" s="76"/>
      <c r="C315" s="109">
        <v>313</v>
      </c>
      <c r="D315" s="72">
        <v>-1136.1500000000042</v>
      </c>
      <c r="E315" s="73">
        <f t="shared" si="5"/>
        <v>-5907.0000000000055</v>
      </c>
      <c r="F315" s="39">
        <f>янв.25!H313+фев.25!H313+мар.25!H313+апр.25!H313+май.25!H313+июн.25!H313+июл.25!H313+авг.25!H313+сен.25!H313+окт.25!H313+ноя.25!H313+дек.25!H313</f>
        <v>15271.65</v>
      </c>
      <c r="G315" s="40">
        <f>янв.25!G313</f>
        <v>322.52</v>
      </c>
      <c r="H315" s="40">
        <f>фев.25!G313</f>
        <v>908.92</v>
      </c>
      <c r="I315" s="40">
        <f>мар.25!G313</f>
        <v>1128.82</v>
      </c>
      <c r="J315" s="40">
        <f>апр.25!G313</f>
        <v>3063.94</v>
      </c>
      <c r="K315" s="40">
        <f>май.25!G313</f>
        <v>718.34</v>
      </c>
      <c r="L315" s="40">
        <f>июн.25!G313</f>
        <v>2836.71</v>
      </c>
      <c r="M315" s="40">
        <f>июл.25!G313</f>
        <v>1452</v>
      </c>
      <c r="N315" s="40">
        <f>авг.25!G313</f>
        <v>3704.25</v>
      </c>
      <c r="O315" s="40">
        <f>сен.25!G313</f>
        <v>1699.5</v>
      </c>
      <c r="P315" s="40">
        <f>окт.25!G313</f>
        <v>3168</v>
      </c>
      <c r="Q315" s="40">
        <f>ноя.25!G313</f>
        <v>321.75</v>
      </c>
      <c r="R315" s="40">
        <f>дек.25!G313</f>
        <v>717.75</v>
      </c>
    </row>
    <row r="316" spans="1:18" x14ac:dyDescent="0.25">
      <c r="A316" s="114"/>
      <c r="B316" s="76"/>
      <c r="C316" s="109">
        <v>314</v>
      </c>
      <c r="D316" s="72">
        <v>0</v>
      </c>
      <c r="E316" s="73">
        <f t="shared" si="5"/>
        <v>0</v>
      </c>
      <c r="F316" s="39">
        <f>янв.25!H314+фев.25!H314+мар.25!H314+апр.25!H314+май.25!H314+июн.25!H314+июл.25!H314+авг.25!H314+сен.25!H314+окт.25!H314+ноя.25!H314+дек.25!H314</f>
        <v>0</v>
      </c>
      <c r="G316" s="40">
        <f>янв.25!G314</f>
        <v>0</v>
      </c>
      <c r="H316" s="40">
        <f>фев.25!G314</f>
        <v>0</v>
      </c>
      <c r="I316" s="40">
        <f>мар.25!G314</f>
        <v>0</v>
      </c>
      <c r="J316" s="40">
        <f>апр.25!G314</f>
        <v>0</v>
      </c>
      <c r="K316" s="40">
        <f>май.25!G314</f>
        <v>0</v>
      </c>
      <c r="L316" s="40">
        <f>июн.25!G314</f>
        <v>0</v>
      </c>
      <c r="M316" s="40">
        <f>июл.25!G314</f>
        <v>0</v>
      </c>
      <c r="N316" s="40">
        <f>авг.25!G314</f>
        <v>0</v>
      </c>
      <c r="O316" s="40">
        <f>сен.25!G314</f>
        <v>0</v>
      </c>
      <c r="P316" s="40">
        <f>окт.25!G314</f>
        <v>0</v>
      </c>
      <c r="Q316" s="40">
        <f>ноя.25!G314</f>
        <v>0</v>
      </c>
      <c r="R316" s="40">
        <f>дек.25!G314</f>
        <v>0</v>
      </c>
    </row>
    <row r="317" spans="1:18" x14ac:dyDescent="0.25">
      <c r="A317" s="114"/>
      <c r="B317" s="76"/>
      <c r="C317" s="109">
        <v>315</v>
      </c>
      <c r="D317" s="72">
        <v>0</v>
      </c>
      <c r="E317" s="73">
        <f t="shared" si="5"/>
        <v>0</v>
      </c>
      <c r="F317" s="39">
        <f>янв.25!H315+фев.25!H315+мар.25!H315+апр.25!H315+май.25!H315+июн.25!H315+июл.25!H315+авг.25!H315+сен.25!H315+окт.25!H315+ноя.25!H315+дек.25!H315</f>
        <v>0</v>
      </c>
      <c r="G317" s="40">
        <f>янв.25!G315</f>
        <v>0</v>
      </c>
      <c r="H317" s="40">
        <f>фев.25!G315</f>
        <v>0</v>
      </c>
      <c r="I317" s="40">
        <f>мар.25!G315</f>
        <v>0</v>
      </c>
      <c r="J317" s="40">
        <f>апр.25!G315</f>
        <v>0</v>
      </c>
      <c r="K317" s="40">
        <f>май.25!G315</f>
        <v>0</v>
      </c>
      <c r="L317" s="40">
        <f>июн.25!G315</f>
        <v>0</v>
      </c>
      <c r="M317" s="40">
        <f>июл.25!G315</f>
        <v>0</v>
      </c>
      <c r="N317" s="40">
        <f>авг.25!G315</f>
        <v>0</v>
      </c>
      <c r="O317" s="40">
        <f>сен.25!G315</f>
        <v>0</v>
      </c>
      <c r="P317" s="40">
        <f>окт.25!G315</f>
        <v>0</v>
      </c>
      <c r="Q317" s="40">
        <f>ноя.25!G315</f>
        <v>0</v>
      </c>
      <c r="R317" s="40">
        <f>дек.25!G315</f>
        <v>0</v>
      </c>
    </row>
    <row r="318" spans="1:18" x14ac:dyDescent="0.25">
      <c r="A318" s="114"/>
      <c r="B318" s="76"/>
      <c r="C318" s="109">
        <v>316</v>
      </c>
      <c r="D318" s="72">
        <v>1640.6300000000056</v>
      </c>
      <c r="E318" s="73">
        <f t="shared" si="5"/>
        <v>-5107.4699999999966</v>
      </c>
      <c r="F318" s="39">
        <f>янв.25!H316+фев.25!H316+мар.25!H316+апр.25!H316+май.25!H316+июн.25!H316+июл.25!H316+авг.25!H316+сен.25!H316+окт.25!H316+ноя.25!H316+дек.25!H316</f>
        <v>62000</v>
      </c>
      <c r="G318" s="40">
        <f>янв.25!G316</f>
        <v>12794.22</v>
      </c>
      <c r="H318" s="40">
        <f>фев.25!G316</f>
        <v>7566.75</v>
      </c>
      <c r="I318" s="40">
        <f>мар.25!G316</f>
        <v>7376.94</v>
      </c>
      <c r="J318" s="40">
        <f>апр.25!G316</f>
        <v>5637.87</v>
      </c>
      <c r="K318" s="40">
        <f>май.25!G316</f>
        <v>3980.88</v>
      </c>
      <c r="L318" s="40">
        <f>июн.25!G316</f>
        <v>3195.99</v>
      </c>
      <c r="M318" s="40">
        <f>июл.25!G316</f>
        <v>3255.94</v>
      </c>
      <c r="N318" s="40">
        <f>авг.25!G316</f>
        <v>3212.61</v>
      </c>
      <c r="O318" s="40">
        <f>сен.25!G316</f>
        <v>1708.44</v>
      </c>
      <c r="P318" s="40">
        <f>окт.25!G316</f>
        <v>7050.4100000000008</v>
      </c>
      <c r="Q318" s="40">
        <f>ноя.25!G316</f>
        <v>4995.33</v>
      </c>
      <c r="R318" s="40">
        <f>дек.25!G316</f>
        <v>7972.72</v>
      </c>
    </row>
    <row r="319" spans="1:18" x14ac:dyDescent="0.25">
      <c r="A319" s="114"/>
      <c r="B319" s="76"/>
      <c r="C319" s="109">
        <v>317</v>
      </c>
      <c r="D319" s="72">
        <v>-858.00000000000182</v>
      </c>
      <c r="E319" s="73">
        <f t="shared" si="5"/>
        <v>1040.019999999995</v>
      </c>
      <c r="F319" s="39">
        <f>янв.25!H317+фев.25!H317+мар.25!H317+апр.25!H317+май.25!H317+июн.25!H317+июл.25!H317+авг.25!H317+сен.25!H317+окт.25!H317+ноя.25!H317+дек.25!H317</f>
        <v>41000</v>
      </c>
      <c r="G319" s="40">
        <f>янв.25!G317</f>
        <v>6350.94</v>
      </c>
      <c r="H319" s="40">
        <f>фев.25!G317</f>
        <v>7140.96</v>
      </c>
      <c r="I319" s="40">
        <f>мар.25!G317</f>
        <v>3873.15</v>
      </c>
      <c r="J319" s="40">
        <f>апр.25!G317</f>
        <v>2544.48</v>
      </c>
      <c r="K319" s="40">
        <f>май.25!G317</f>
        <v>1164.51</v>
      </c>
      <c r="L319" s="40">
        <f>июн.25!G317</f>
        <v>825.93</v>
      </c>
      <c r="M319" s="40">
        <f>июл.25!G317</f>
        <v>1337.0400000000002</v>
      </c>
      <c r="N319" s="40">
        <f>авг.25!G317</f>
        <v>792.32</v>
      </c>
      <c r="O319" s="40">
        <f>сен.25!G317</f>
        <v>971.83</v>
      </c>
      <c r="P319" s="40">
        <f>окт.25!G317</f>
        <v>2927.8700000000003</v>
      </c>
      <c r="Q319" s="40">
        <f>ноя.25!G317</f>
        <v>4933.43</v>
      </c>
      <c r="R319" s="40">
        <f>дек.25!G317</f>
        <v>6239.52</v>
      </c>
    </row>
    <row r="320" spans="1:18" x14ac:dyDescent="0.25">
      <c r="A320" s="114"/>
      <c r="B320" s="76"/>
      <c r="C320" s="109">
        <v>318</v>
      </c>
      <c r="D320" s="72">
        <v>-124.74</v>
      </c>
      <c r="E320" s="73">
        <f t="shared" si="5"/>
        <v>-146.72999999999999</v>
      </c>
      <c r="F320" s="39">
        <f>янв.25!H318+фев.25!H318+мар.25!H318+апр.25!H318+май.25!H318+июн.25!H318+июл.25!H318+авг.25!H318+сен.25!H318+окт.25!H318+ноя.25!H318+дек.25!H318</f>
        <v>0</v>
      </c>
      <c r="G320" s="40">
        <f>янв.25!G318</f>
        <v>0</v>
      </c>
      <c r="H320" s="40">
        <f>фев.25!G318</f>
        <v>0</v>
      </c>
      <c r="I320" s="40">
        <f>мар.25!G318</f>
        <v>0</v>
      </c>
      <c r="J320" s="40">
        <f>апр.25!G318</f>
        <v>0</v>
      </c>
      <c r="K320" s="40">
        <f>май.25!G318</f>
        <v>0</v>
      </c>
      <c r="L320" s="40">
        <f>июн.25!G318</f>
        <v>21.990000000000002</v>
      </c>
      <c r="M320" s="40">
        <f>июл.25!G318</f>
        <v>0</v>
      </c>
      <c r="N320" s="40">
        <f>авг.25!G318</f>
        <v>0</v>
      </c>
      <c r="O320" s="40">
        <f>сен.25!G318</f>
        <v>0</v>
      </c>
      <c r="P320" s="40">
        <f>окт.25!G318</f>
        <v>0</v>
      </c>
      <c r="Q320" s="40">
        <f>ноя.25!G318</f>
        <v>0</v>
      </c>
      <c r="R320" s="40">
        <f>дек.25!G318</f>
        <v>0</v>
      </c>
    </row>
    <row r="321" spans="1:18" x14ac:dyDescent="0.25">
      <c r="A321" s="114"/>
      <c r="B321" s="76"/>
      <c r="C321" s="109">
        <v>319</v>
      </c>
      <c r="D321" s="72">
        <v>0</v>
      </c>
      <c r="E321" s="73">
        <f t="shared" si="5"/>
        <v>0</v>
      </c>
      <c r="F321" s="39">
        <f>янв.25!H319+фев.25!H319+мар.25!H319+апр.25!H319+май.25!H319+июн.25!H319+июл.25!H319+авг.25!H319+сен.25!H319+окт.25!H319+ноя.25!H319+дек.25!H319</f>
        <v>0</v>
      </c>
      <c r="G321" s="40">
        <f>янв.25!G319</f>
        <v>0</v>
      </c>
      <c r="H321" s="40">
        <f>фев.25!G319</f>
        <v>0</v>
      </c>
      <c r="I321" s="40">
        <f>мар.25!G319</f>
        <v>0</v>
      </c>
      <c r="J321" s="40">
        <f>апр.25!G319</f>
        <v>0</v>
      </c>
      <c r="K321" s="40">
        <f>май.25!G319</f>
        <v>0</v>
      </c>
      <c r="L321" s="40">
        <f>июн.25!G319</f>
        <v>0</v>
      </c>
      <c r="M321" s="40">
        <f>июл.25!G319</f>
        <v>0</v>
      </c>
      <c r="N321" s="40">
        <f>авг.25!G319</f>
        <v>0</v>
      </c>
      <c r="O321" s="40">
        <f>сен.25!G319</f>
        <v>0</v>
      </c>
      <c r="P321" s="40">
        <f>окт.25!G319</f>
        <v>0</v>
      </c>
      <c r="Q321" s="40">
        <f>ноя.25!G319</f>
        <v>0</v>
      </c>
      <c r="R321" s="40">
        <f>дек.25!G319</f>
        <v>0</v>
      </c>
    </row>
    <row r="322" spans="1:18" x14ac:dyDescent="0.25">
      <c r="A322" s="114"/>
      <c r="B322" s="76"/>
      <c r="C322" s="109">
        <v>320</v>
      </c>
      <c r="D322" s="72">
        <v>-4645.8599999999997</v>
      </c>
      <c r="E322" s="73">
        <f t="shared" si="5"/>
        <v>-4645.8599999999997</v>
      </c>
      <c r="F322" s="39">
        <f>янв.25!H320+фев.25!H320+мар.25!H320+апр.25!H320+май.25!H320+июн.25!H320+июл.25!H320+авг.25!H320+сен.25!H320+окт.25!H320+ноя.25!H320+дек.25!H320</f>
        <v>0</v>
      </c>
      <c r="G322" s="40">
        <f>янв.25!G320</f>
        <v>0</v>
      </c>
      <c r="H322" s="40">
        <f>фев.25!G320</f>
        <v>0</v>
      </c>
      <c r="I322" s="40">
        <f>мар.25!G320</f>
        <v>0</v>
      </c>
      <c r="J322" s="40">
        <f>апр.25!G320</f>
        <v>0</v>
      </c>
      <c r="K322" s="40">
        <f>май.25!G320</f>
        <v>0</v>
      </c>
      <c r="L322" s="40">
        <f>июн.25!G320</f>
        <v>0</v>
      </c>
      <c r="M322" s="40">
        <f>июл.25!G320</f>
        <v>0</v>
      </c>
      <c r="N322" s="40">
        <f>авг.25!G320</f>
        <v>0</v>
      </c>
      <c r="O322" s="40">
        <f>сен.25!G320</f>
        <v>0</v>
      </c>
      <c r="P322" s="40">
        <f>окт.25!G320</f>
        <v>0</v>
      </c>
      <c r="Q322" s="40">
        <f>ноя.25!G320</f>
        <v>0</v>
      </c>
      <c r="R322" s="40">
        <f>дек.25!G320</f>
        <v>0</v>
      </c>
    </row>
    <row r="323" spans="1:18" x14ac:dyDescent="0.25">
      <c r="A323" s="114"/>
      <c r="B323" s="76"/>
      <c r="C323" s="109">
        <v>321</v>
      </c>
      <c r="D323" s="72">
        <v>0</v>
      </c>
      <c r="E323" s="73">
        <f t="shared" si="5"/>
        <v>33.5</v>
      </c>
      <c r="F323" s="39">
        <f>янв.25!H321+фев.25!H321+мар.25!H321+апр.25!H321+май.25!H321+июн.25!H321+июл.25!H321+авг.25!H321+сен.25!H321+окт.25!H321+ноя.25!H321+дек.25!H321</f>
        <v>281</v>
      </c>
      <c r="G323" s="40">
        <f>янв.25!G321</f>
        <v>0</v>
      </c>
      <c r="H323" s="40">
        <f>фев.25!G321</f>
        <v>0</v>
      </c>
      <c r="I323" s="40">
        <f>мар.25!G321</f>
        <v>0</v>
      </c>
      <c r="J323" s="40">
        <f>апр.25!G321</f>
        <v>0</v>
      </c>
      <c r="K323" s="40">
        <f>май.25!G321</f>
        <v>0</v>
      </c>
      <c r="L323" s="40">
        <f>июн.25!G321</f>
        <v>0</v>
      </c>
      <c r="M323" s="40">
        <f>июл.25!G321</f>
        <v>0</v>
      </c>
      <c r="N323" s="40">
        <f>авг.25!G321</f>
        <v>198</v>
      </c>
      <c r="O323" s="40">
        <f>сен.25!G321</f>
        <v>33</v>
      </c>
      <c r="P323" s="40">
        <f>окт.25!G321</f>
        <v>16.5</v>
      </c>
      <c r="Q323" s="40">
        <f>ноя.25!G321</f>
        <v>0</v>
      </c>
      <c r="R323" s="40">
        <f>дек.25!G321</f>
        <v>0</v>
      </c>
    </row>
    <row r="324" spans="1:18" x14ac:dyDescent="0.25">
      <c r="A324" s="114"/>
      <c r="B324" s="76"/>
      <c r="C324" s="109">
        <v>322</v>
      </c>
      <c r="D324" s="72">
        <v>-8330.3000000000065</v>
      </c>
      <c r="E324" s="73">
        <f t="shared" si="5"/>
        <v>-1807.3100000000086</v>
      </c>
      <c r="F324" s="39">
        <f>янв.25!H322+фев.25!H322+мар.25!H322+апр.25!H322+май.25!H322+июн.25!H322+июл.25!H322+авг.25!H322+сен.25!H322+окт.25!H322+ноя.25!H322+дек.25!H322</f>
        <v>76000</v>
      </c>
      <c r="G324" s="40">
        <f>янв.25!G322</f>
        <v>9565.65</v>
      </c>
      <c r="H324" s="40">
        <f>фев.25!G322</f>
        <v>7835.77</v>
      </c>
      <c r="I324" s="40">
        <f>мар.25!G322</f>
        <v>6091.2300000000005</v>
      </c>
      <c r="J324" s="40">
        <f>апр.25!G322</f>
        <v>7249.37</v>
      </c>
      <c r="K324" s="40">
        <f>май.25!G322</f>
        <v>1304.74</v>
      </c>
      <c r="L324" s="40">
        <f>июн.25!G322</f>
        <v>0</v>
      </c>
      <c r="M324" s="40">
        <f>июл.25!G322</f>
        <v>11104.5</v>
      </c>
      <c r="N324" s="40">
        <f>авг.25!G322</f>
        <v>2202.75</v>
      </c>
      <c r="O324" s="40">
        <f>сен.25!G322</f>
        <v>1551</v>
      </c>
      <c r="P324" s="40">
        <f>окт.25!G322</f>
        <v>5271.75</v>
      </c>
      <c r="Q324" s="40">
        <f>ноя.25!G322</f>
        <v>9240</v>
      </c>
      <c r="R324" s="40">
        <f>дек.25!G322</f>
        <v>8060.25</v>
      </c>
    </row>
    <row r="325" spans="1:18" x14ac:dyDescent="0.25">
      <c r="A325" s="114"/>
      <c r="B325" s="76"/>
      <c r="C325" s="109">
        <v>323</v>
      </c>
      <c r="D325" s="72">
        <v>0</v>
      </c>
      <c r="E325" s="73">
        <f t="shared" si="5"/>
        <v>0</v>
      </c>
      <c r="F325" s="39">
        <f>янв.25!H323+фев.25!H323+мар.25!H323+апр.25!H323+май.25!H323+июн.25!H323+июл.25!H323+авг.25!H323+сен.25!H323+окт.25!H323+ноя.25!H323+дек.25!H323</f>
        <v>0</v>
      </c>
      <c r="G325" s="40">
        <f>янв.25!G323</f>
        <v>0</v>
      </c>
      <c r="H325" s="40">
        <f>фев.25!G323</f>
        <v>0</v>
      </c>
      <c r="I325" s="40">
        <f>мар.25!G323</f>
        <v>0</v>
      </c>
      <c r="J325" s="40">
        <f>апр.25!G323</f>
        <v>0</v>
      </c>
      <c r="K325" s="40">
        <f>май.25!G323</f>
        <v>0</v>
      </c>
      <c r="L325" s="40">
        <f>июн.25!G323</f>
        <v>0</v>
      </c>
      <c r="M325" s="40">
        <f>июл.25!G323</f>
        <v>0</v>
      </c>
      <c r="N325" s="40">
        <f>авг.25!G323</f>
        <v>0</v>
      </c>
      <c r="O325" s="40">
        <f>сен.25!G323</f>
        <v>0</v>
      </c>
      <c r="P325" s="40">
        <f>окт.25!G323</f>
        <v>0</v>
      </c>
      <c r="Q325" s="40">
        <f>ноя.25!G323</f>
        <v>0</v>
      </c>
      <c r="R325" s="40">
        <f>дек.25!G323</f>
        <v>0</v>
      </c>
    </row>
    <row r="326" spans="1:18" x14ac:dyDescent="0.25">
      <c r="A326" s="114"/>
      <c r="B326" s="76"/>
      <c r="C326" s="109">
        <v>324</v>
      </c>
      <c r="D326" s="72">
        <v>0</v>
      </c>
      <c r="E326" s="73">
        <f t="shared" si="5"/>
        <v>20000</v>
      </c>
      <c r="F326" s="39">
        <f>янв.25!H324+фев.25!H324+мар.25!H324+апр.25!H324+май.25!H324+июн.25!H324+июл.25!H324+авг.25!H324+сен.25!H324+окт.25!H324+ноя.25!H324+дек.25!H324</f>
        <v>20000</v>
      </c>
      <c r="G326" s="40">
        <f>янв.25!G324</f>
        <v>0</v>
      </c>
      <c r="H326" s="40">
        <f>фев.25!G324</f>
        <v>0</v>
      </c>
      <c r="I326" s="40">
        <f>мар.25!G324</f>
        <v>0</v>
      </c>
      <c r="J326" s="40">
        <f>апр.25!G324</f>
        <v>0</v>
      </c>
      <c r="K326" s="40">
        <f>май.25!G324</f>
        <v>0</v>
      </c>
      <c r="L326" s="40">
        <f>июн.25!G324</f>
        <v>0</v>
      </c>
      <c r="M326" s="40">
        <f>июл.25!G324</f>
        <v>0</v>
      </c>
      <c r="N326" s="40">
        <f>авг.25!G324</f>
        <v>0</v>
      </c>
      <c r="O326" s="40">
        <f>сен.25!G324</f>
        <v>0</v>
      </c>
      <c r="P326" s="40">
        <f>окт.25!G324</f>
        <v>0</v>
      </c>
      <c r="Q326" s="40">
        <f>ноя.25!G324</f>
        <v>0</v>
      </c>
      <c r="R326" s="40">
        <f>дек.25!G324</f>
        <v>0</v>
      </c>
    </row>
    <row r="327" spans="1:18" x14ac:dyDescent="0.25">
      <c r="A327" s="114"/>
      <c r="B327" s="76"/>
      <c r="C327" s="109">
        <v>325</v>
      </c>
      <c r="D327" s="72">
        <v>0</v>
      </c>
      <c r="E327" s="73">
        <f t="shared" si="5"/>
        <v>0</v>
      </c>
      <c r="F327" s="39">
        <f>янв.25!H325+фев.25!H325+мар.25!H325+апр.25!H325+май.25!H325+июн.25!H325+июл.25!H325+авг.25!H325+сен.25!H325+окт.25!H325+ноя.25!H325+дек.25!H325</f>
        <v>0</v>
      </c>
      <c r="G327" s="40">
        <f>янв.25!G325</f>
        <v>0</v>
      </c>
      <c r="H327" s="40">
        <f>фев.25!G325</f>
        <v>0</v>
      </c>
      <c r="I327" s="40">
        <f>мар.25!G325</f>
        <v>0</v>
      </c>
      <c r="J327" s="40">
        <f>апр.25!G325</f>
        <v>0</v>
      </c>
      <c r="K327" s="40">
        <f>май.25!G325</f>
        <v>0</v>
      </c>
      <c r="L327" s="40">
        <f>июн.25!G325</f>
        <v>0</v>
      </c>
      <c r="M327" s="40">
        <f>июл.25!G325</f>
        <v>0</v>
      </c>
      <c r="N327" s="40">
        <f>авг.25!G325</f>
        <v>0</v>
      </c>
      <c r="O327" s="40">
        <f>сен.25!G325</f>
        <v>0</v>
      </c>
      <c r="P327" s="40">
        <f>окт.25!G325</f>
        <v>0</v>
      </c>
      <c r="Q327" s="40">
        <f>ноя.25!G325</f>
        <v>0</v>
      </c>
      <c r="R327" s="40">
        <f>дек.25!G325</f>
        <v>0</v>
      </c>
    </row>
    <row r="328" spans="1:18" x14ac:dyDescent="0.25">
      <c r="A328" s="114"/>
      <c r="B328" s="76"/>
      <c r="C328" s="109">
        <v>326</v>
      </c>
      <c r="D328" s="72">
        <v>0</v>
      </c>
      <c r="E328" s="73">
        <f t="shared" si="5"/>
        <v>0</v>
      </c>
      <c r="F328" s="39">
        <f>янв.25!H326+фев.25!H326+мар.25!H326+апр.25!H326+май.25!H326+июн.25!H326+июл.25!H326+авг.25!H326+сен.25!H326+окт.25!H326+ноя.25!H326+дек.25!H326</f>
        <v>0</v>
      </c>
      <c r="G328" s="40">
        <f>янв.25!G326</f>
        <v>0</v>
      </c>
      <c r="H328" s="40">
        <f>фев.25!G326</f>
        <v>0</v>
      </c>
      <c r="I328" s="40">
        <f>мар.25!G326</f>
        <v>0</v>
      </c>
      <c r="J328" s="40">
        <f>апр.25!G326</f>
        <v>0</v>
      </c>
      <c r="K328" s="40">
        <f>май.25!G326</f>
        <v>0</v>
      </c>
      <c r="L328" s="40">
        <f>июн.25!G326</f>
        <v>0</v>
      </c>
      <c r="M328" s="40">
        <f>июл.25!G326</f>
        <v>0</v>
      </c>
      <c r="N328" s="40">
        <f>авг.25!G326</f>
        <v>0</v>
      </c>
      <c r="O328" s="40">
        <f>сен.25!G326</f>
        <v>0</v>
      </c>
      <c r="P328" s="40">
        <f>окт.25!G326</f>
        <v>0</v>
      </c>
      <c r="Q328" s="40">
        <f>ноя.25!G326</f>
        <v>0</v>
      </c>
      <c r="R328" s="40">
        <f>дек.25!G326</f>
        <v>0</v>
      </c>
    </row>
    <row r="329" spans="1:18" x14ac:dyDescent="0.25">
      <c r="A329" s="114"/>
      <c r="B329" s="76"/>
      <c r="C329" s="109">
        <v>327</v>
      </c>
      <c r="D329" s="72">
        <v>0</v>
      </c>
      <c r="E329" s="73">
        <f t="shared" si="5"/>
        <v>0</v>
      </c>
      <c r="F329" s="39">
        <f>янв.25!H327+фев.25!H327+мар.25!H327+апр.25!H327+май.25!H327+июн.25!H327+июл.25!H327+авг.25!H327+сен.25!H327+окт.25!H327+ноя.25!H327+дек.25!H327</f>
        <v>0</v>
      </c>
      <c r="G329" s="40">
        <f>янв.25!G327</f>
        <v>0</v>
      </c>
      <c r="H329" s="40">
        <f>фев.25!G327</f>
        <v>0</v>
      </c>
      <c r="I329" s="40">
        <f>мар.25!G327</f>
        <v>0</v>
      </c>
      <c r="J329" s="40">
        <f>апр.25!G327</f>
        <v>0</v>
      </c>
      <c r="K329" s="40">
        <f>май.25!G327</f>
        <v>0</v>
      </c>
      <c r="L329" s="40">
        <f>июн.25!G327</f>
        <v>0</v>
      </c>
      <c r="M329" s="40">
        <f>июл.25!G327</f>
        <v>0</v>
      </c>
      <c r="N329" s="40">
        <f>авг.25!G327</f>
        <v>0</v>
      </c>
      <c r="O329" s="40">
        <f>сен.25!G327</f>
        <v>0</v>
      </c>
      <c r="P329" s="40">
        <f>окт.25!G327</f>
        <v>0</v>
      </c>
      <c r="Q329" s="40">
        <f>ноя.25!G327</f>
        <v>0</v>
      </c>
      <c r="R329" s="40">
        <f>дек.25!G327</f>
        <v>0</v>
      </c>
    </row>
    <row r="330" spans="1:18" x14ac:dyDescent="0.25">
      <c r="A330" s="114"/>
      <c r="B330" s="76"/>
      <c r="C330" s="109">
        <v>328</v>
      </c>
      <c r="D330" s="72">
        <v>-5826.0599999999959</v>
      </c>
      <c r="E330" s="73">
        <f t="shared" si="5"/>
        <v>-2338.9099999999871</v>
      </c>
      <c r="F330" s="39">
        <f>янв.25!H328+фев.25!H328+мар.25!H328+апр.25!H328+май.25!H328+июн.25!H328+июл.25!H328+авг.25!H328+сен.25!H328+окт.25!H328+ноя.25!H328+дек.25!H328</f>
        <v>49000</v>
      </c>
      <c r="G330" s="40">
        <f>янв.25!G328</f>
        <v>6127.88</v>
      </c>
      <c r="H330" s="40">
        <f>фев.25!G328</f>
        <v>4786.49</v>
      </c>
      <c r="I330" s="40">
        <f>мар.25!G328</f>
        <v>2983.31</v>
      </c>
      <c r="J330" s="40">
        <f>апр.25!G328</f>
        <v>2851.37</v>
      </c>
      <c r="K330" s="40">
        <f>май.25!G328</f>
        <v>3254.52</v>
      </c>
      <c r="L330" s="40">
        <f>июн.25!G328</f>
        <v>3415.78</v>
      </c>
      <c r="M330" s="40">
        <f>июл.25!G328</f>
        <v>3869.25</v>
      </c>
      <c r="N330" s="40">
        <f>авг.25!G328</f>
        <v>3275.25</v>
      </c>
      <c r="O330" s="40">
        <f>сен.25!G328</f>
        <v>2268.75</v>
      </c>
      <c r="P330" s="40">
        <f>окт.25!G328</f>
        <v>3572.25</v>
      </c>
      <c r="Q330" s="40">
        <f>ноя.25!G328</f>
        <v>5024.25</v>
      </c>
      <c r="R330" s="40">
        <f>дек.25!G328</f>
        <v>4083.75</v>
      </c>
    </row>
    <row r="331" spans="1:18" x14ac:dyDescent="0.25">
      <c r="A331" s="114"/>
      <c r="B331" s="76"/>
      <c r="C331" s="109">
        <v>329</v>
      </c>
      <c r="D331" s="72">
        <v>0</v>
      </c>
      <c r="E331" s="73">
        <f t="shared" si="5"/>
        <v>0</v>
      </c>
      <c r="F331" s="39">
        <f>янв.25!H329+фев.25!H329+мар.25!H329+апр.25!H329+май.25!H329+июн.25!H329+июл.25!H329+авг.25!H329+сен.25!H329+окт.25!H329+ноя.25!H329+дек.25!H329</f>
        <v>0</v>
      </c>
      <c r="G331" s="40">
        <f>янв.25!G329</f>
        <v>0</v>
      </c>
      <c r="H331" s="40">
        <f>фев.25!G329</f>
        <v>0</v>
      </c>
      <c r="I331" s="40">
        <f>мар.25!G329</f>
        <v>0</v>
      </c>
      <c r="J331" s="40">
        <f>апр.25!G329</f>
        <v>0</v>
      </c>
      <c r="K331" s="40">
        <f>май.25!G329</f>
        <v>0</v>
      </c>
      <c r="L331" s="40">
        <f>июн.25!G329</f>
        <v>0</v>
      </c>
      <c r="M331" s="40">
        <f>июл.25!G329</f>
        <v>0</v>
      </c>
      <c r="N331" s="40">
        <f>авг.25!G329</f>
        <v>0</v>
      </c>
      <c r="O331" s="40">
        <f>сен.25!G329</f>
        <v>0</v>
      </c>
      <c r="P331" s="40">
        <f>окт.25!G329</f>
        <v>0</v>
      </c>
      <c r="Q331" s="40">
        <f>ноя.25!G329</f>
        <v>0</v>
      </c>
      <c r="R331" s="40">
        <f>дек.25!G329</f>
        <v>0</v>
      </c>
    </row>
    <row r="332" spans="1:18" x14ac:dyDescent="0.25">
      <c r="A332" s="114"/>
      <c r="B332" s="76"/>
      <c r="C332" s="109">
        <v>330</v>
      </c>
      <c r="D332" s="72">
        <v>1.7976731214730535E-12</v>
      </c>
      <c r="E332" s="73">
        <f t="shared" si="5"/>
        <v>-74.249999999994571</v>
      </c>
      <c r="F332" s="39">
        <f>янв.25!H330+фев.25!H330+мар.25!H330+апр.25!H330+май.25!H330+июн.25!H330+июл.25!H330+авг.25!H330+сен.25!H330+окт.25!H330+ноя.25!H330+дек.25!H330</f>
        <v>10823.86</v>
      </c>
      <c r="G332" s="40">
        <f>янв.25!G330</f>
        <v>80.63</v>
      </c>
      <c r="H332" s="40">
        <f>фев.25!G330</f>
        <v>21.990000000000002</v>
      </c>
      <c r="I332" s="40">
        <f>мар.25!G330</f>
        <v>21.990000000000002</v>
      </c>
      <c r="J332" s="40">
        <f>апр.25!G330</f>
        <v>241.89000000000001</v>
      </c>
      <c r="K332" s="40">
        <f>май.25!G330</f>
        <v>1715.22</v>
      </c>
      <c r="L332" s="40">
        <f>июн.25!G330</f>
        <v>2257.64</v>
      </c>
      <c r="M332" s="40">
        <f>июл.25!G330</f>
        <v>2186.25</v>
      </c>
      <c r="N332" s="40">
        <f>авг.25!G330</f>
        <v>1633.5</v>
      </c>
      <c r="O332" s="40">
        <f>сен.25!G330</f>
        <v>1386</v>
      </c>
      <c r="P332" s="40">
        <f>окт.25!G330</f>
        <v>1204.5</v>
      </c>
      <c r="Q332" s="40">
        <f>ноя.25!G330</f>
        <v>74.25</v>
      </c>
      <c r="R332" s="40">
        <f>дек.25!G330</f>
        <v>74.25</v>
      </c>
    </row>
    <row r="333" spans="1:18" x14ac:dyDescent="0.25">
      <c r="A333" s="22"/>
      <c r="B333" s="76"/>
      <c r="C333" s="109">
        <v>331</v>
      </c>
      <c r="D333" s="72">
        <v>0</v>
      </c>
      <c r="E333" s="73">
        <f t="shared" si="5"/>
        <v>0</v>
      </c>
      <c r="F333" s="39">
        <f>янв.25!H331+фев.25!H331+мар.25!H331+апр.25!H331+май.25!H331+июн.25!H331+июл.25!H331+авг.25!H331+сен.25!H331+окт.25!H331+ноя.25!H331+дек.25!H331</f>
        <v>0</v>
      </c>
      <c r="G333" s="40">
        <f>янв.25!G331</f>
        <v>0</v>
      </c>
      <c r="H333" s="40">
        <f>фев.25!G331</f>
        <v>0</v>
      </c>
      <c r="I333" s="40">
        <f>мар.25!G331</f>
        <v>0</v>
      </c>
      <c r="J333" s="40">
        <f>апр.25!G331</f>
        <v>0</v>
      </c>
      <c r="K333" s="40">
        <f>май.25!G331</f>
        <v>0</v>
      </c>
      <c r="L333" s="40">
        <f>июн.25!G331</f>
        <v>0</v>
      </c>
      <c r="M333" s="40">
        <f>июл.25!G331</f>
        <v>0</v>
      </c>
      <c r="N333" s="40">
        <f>авг.25!G331</f>
        <v>0</v>
      </c>
      <c r="O333" s="40">
        <f>сен.25!G331</f>
        <v>0</v>
      </c>
      <c r="P333" s="40">
        <f>окт.25!G331</f>
        <v>0</v>
      </c>
      <c r="Q333" s="40">
        <f>ноя.25!G331</f>
        <v>0</v>
      </c>
      <c r="R333" s="40">
        <f>дек.25!G331</f>
        <v>0</v>
      </c>
    </row>
    <row r="334" spans="1:18" x14ac:dyDescent="0.25">
      <c r="A334" s="114"/>
      <c r="B334" s="76"/>
      <c r="C334" s="109">
        <v>332</v>
      </c>
      <c r="D334" s="72">
        <v>0</v>
      </c>
      <c r="E334" s="73">
        <f t="shared" si="5"/>
        <v>0</v>
      </c>
      <c r="F334" s="39">
        <f>янв.25!H332+фев.25!H332+мар.25!H332+апр.25!H332+май.25!H332+июн.25!H332+июл.25!H332+авг.25!H332+сен.25!H332+окт.25!H332+ноя.25!H332+дек.25!H332</f>
        <v>0</v>
      </c>
      <c r="G334" s="40">
        <f>янв.25!G332</f>
        <v>0</v>
      </c>
      <c r="H334" s="40">
        <f>фев.25!G332</f>
        <v>0</v>
      </c>
      <c r="I334" s="40">
        <f>мар.25!G332</f>
        <v>0</v>
      </c>
      <c r="J334" s="40">
        <f>апр.25!G332</f>
        <v>0</v>
      </c>
      <c r="K334" s="40">
        <f>май.25!G332</f>
        <v>0</v>
      </c>
      <c r="L334" s="40">
        <f>июн.25!G332</f>
        <v>0</v>
      </c>
      <c r="M334" s="40">
        <f>июл.25!G332</f>
        <v>0</v>
      </c>
      <c r="N334" s="40">
        <f>авг.25!G332</f>
        <v>0</v>
      </c>
      <c r="O334" s="40">
        <f>сен.25!G332</f>
        <v>0</v>
      </c>
      <c r="P334" s="40">
        <f>окт.25!G332</f>
        <v>0</v>
      </c>
      <c r="Q334" s="40">
        <f>ноя.25!G332</f>
        <v>0</v>
      </c>
      <c r="R334" s="40">
        <f>дек.25!G332</f>
        <v>0</v>
      </c>
    </row>
    <row r="335" spans="1:18" x14ac:dyDescent="0.25">
      <c r="A335" s="114"/>
      <c r="B335" s="76"/>
      <c r="C335" s="109">
        <v>333</v>
      </c>
      <c r="D335" s="72">
        <v>0</v>
      </c>
      <c r="E335" s="73">
        <f t="shared" ref="E335:E353" si="6">F335-G335-H335-I335-J335-K335-L335-M335-N335-O335-P335-Q335-R335+D335</f>
        <v>0</v>
      </c>
      <c r="F335" s="39">
        <f>янв.25!H333+фев.25!H333+мар.25!H333+апр.25!H333+май.25!H333+июн.25!H333+июл.25!H333+авг.25!H333+сен.25!H333+окт.25!H333+ноя.25!H333+дек.25!H333</f>
        <v>0</v>
      </c>
      <c r="G335" s="40">
        <f>янв.25!G333</f>
        <v>0</v>
      </c>
      <c r="H335" s="40">
        <f>фев.25!G333</f>
        <v>0</v>
      </c>
      <c r="I335" s="40">
        <f>мар.25!G333</f>
        <v>0</v>
      </c>
      <c r="J335" s="40">
        <f>апр.25!G333</f>
        <v>0</v>
      </c>
      <c r="K335" s="40">
        <f>май.25!G333</f>
        <v>0</v>
      </c>
      <c r="L335" s="40">
        <f>июн.25!G333</f>
        <v>0</v>
      </c>
      <c r="M335" s="40">
        <f>июл.25!G333</f>
        <v>0</v>
      </c>
      <c r="N335" s="40">
        <f>авг.25!G333</f>
        <v>0</v>
      </c>
      <c r="O335" s="40">
        <f>сен.25!G333</f>
        <v>0</v>
      </c>
      <c r="P335" s="40">
        <f>окт.25!G333</f>
        <v>0</v>
      </c>
      <c r="Q335" s="40">
        <f>ноя.25!G333</f>
        <v>0</v>
      </c>
      <c r="R335" s="40">
        <f>дек.25!G333</f>
        <v>0</v>
      </c>
    </row>
    <row r="336" spans="1:18" x14ac:dyDescent="0.25">
      <c r="A336" s="114"/>
      <c r="B336" s="76"/>
      <c r="C336" s="109">
        <v>334</v>
      </c>
      <c r="D336" s="72">
        <v>0</v>
      </c>
      <c r="E336" s="73">
        <f t="shared" si="6"/>
        <v>0</v>
      </c>
      <c r="F336" s="39">
        <f>янв.25!H334+фев.25!H334+мар.25!H334+апр.25!H334+май.25!H334+июн.25!H334+июл.25!H334+авг.25!H334+сен.25!H334+окт.25!H334+ноя.25!H334+дек.25!H334</f>
        <v>0</v>
      </c>
      <c r="G336" s="40">
        <f>янв.25!G334</f>
        <v>0</v>
      </c>
      <c r="H336" s="40">
        <f>фев.25!G334</f>
        <v>0</v>
      </c>
      <c r="I336" s="40">
        <f>мар.25!G334</f>
        <v>0</v>
      </c>
      <c r="J336" s="40">
        <f>апр.25!G334</f>
        <v>0</v>
      </c>
      <c r="K336" s="40">
        <f>май.25!G334</f>
        <v>0</v>
      </c>
      <c r="L336" s="40">
        <f>июн.25!G334</f>
        <v>0</v>
      </c>
      <c r="M336" s="40">
        <f>июл.25!G334</f>
        <v>0</v>
      </c>
      <c r="N336" s="40">
        <f>авг.25!G334</f>
        <v>0</v>
      </c>
      <c r="O336" s="40">
        <f>сен.25!G334</f>
        <v>0</v>
      </c>
      <c r="P336" s="40">
        <f>окт.25!G334</f>
        <v>0</v>
      </c>
      <c r="Q336" s="40">
        <f>ноя.25!G334</f>
        <v>0</v>
      </c>
      <c r="R336" s="40">
        <f>дек.25!G334</f>
        <v>0</v>
      </c>
    </row>
    <row r="337" spans="1:18" x14ac:dyDescent="0.25">
      <c r="A337" s="114"/>
      <c r="B337" s="76"/>
      <c r="C337" s="109">
        <v>335</v>
      </c>
      <c r="D337" s="72">
        <v>-382.10000000000036</v>
      </c>
      <c r="E337" s="73">
        <f t="shared" si="6"/>
        <v>-4598.880000000001</v>
      </c>
      <c r="F337" s="39">
        <f>янв.25!H335+фев.25!H335+мар.25!H335+апр.25!H335+май.25!H335+июн.25!H335+июл.25!H335+авг.25!H335+сен.25!H335+окт.25!H335+ноя.25!H335+дек.25!H335</f>
        <v>0</v>
      </c>
      <c r="G337" s="40">
        <f>янв.25!G335</f>
        <v>0</v>
      </c>
      <c r="H337" s="40">
        <f>фев.25!G335</f>
        <v>175.92000000000002</v>
      </c>
      <c r="I337" s="40">
        <f>мар.25!G335</f>
        <v>234.56</v>
      </c>
      <c r="J337" s="40">
        <f>апр.25!G335</f>
        <v>131.94</v>
      </c>
      <c r="K337" s="40">
        <f>май.25!G335</f>
        <v>762.32</v>
      </c>
      <c r="L337" s="40">
        <f>июн.25!G335</f>
        <v>461.79</v>
      </c>
      <c r="M337" s="40">
        <f>июл.25!G335</f>
        <v>602.25</v>
      </c>
      <c r="N337" s="40">
        <f>авг.25!G335</f>
        <v>379.5</v>
      </c>
      <c r="O337" s="40">
        <f>сен.25!G335</f>
        <v>363</v>
      </c>
      <c r="P337" s="40">
        <f>окт.25!G335</f>
        <v>445.5</v>
      </c>
      <c r="Q337" s="40">
        <f>ноя.25!G335</f>
        <v>387.75</v>
      </c>
      <c r="R337" s="40">
        <f>дек.25!G335</f>
        <v>272.25</v>
      </c>
    </row>
    <row r="338" spans="1:18" x14ac:dyDescent="0.25">
      <c r="A338" s="114"/>
      <c r="B338" s="76"/>
      <c r="C338" s="109">
        <v>336</v>
      </c>
      <c r="D338" s="72">
        <v>7146.070000000017</v>
      </c>
      <c r="E338" s="73">
        <f t="shared" si="6"/>
        <v>9844.6800000000167</v>
      </c>
      <c r="F338" s="39">
        <f>янв.25!H336+фев.25!H336+мар.25!H336+апр.25!H336+май.25!H336+июн.25!H336+июл.25!H336+авг.25!H336+сен.25!H336+окт.25!H336+ноя.25!H336+дек.25!H336</f>
        <v>48500</v>
      </c>
      <c r="G338" s="40">
        <f>янв.25!G336</f>
        <v>7628.3099999999995</v>
      </c>
      <c r="H338" s="40">
        <f>фев.25!G336</f>
        <v>7012.71</v>
      </c>
      <c r="I338" s="40">
        <f>мар.25!G336</f>
        <v>5140.26</v>
      </c>
      <c r="J338" s="40">
        <f>апр.25!G336</f>
        <v>3313.98</v>
      </c>
      <c r="K338" s="40">
        <f>май.25!G336</f>
        <v>2918.97</v>
      </c>
      <c r="L338" s="40">
        <f>июн.25!G336</f>
        <v>1718.55</v>
      </c>
      <c r="M338" s="40">
        <f>июл.25!G336</f>
        <v>953.2600000000001</v>
      </c>
      <c r="N338" s="40">
        <f>авг.25!G336</f>
        <v>1392.75</v>
      </c>
      <c r="O338" s="40">
        <f>сен.25!G336</f>
        <v>1782.72</v>
      </c>
      <c r="P338" s="40">
        <f>окт.25!G336</f>
        <v>3806.8500000000004</v>
      </c>
      <c r="Q338" s="40">
        <f>ноя.25!G336</f>
        <v>4475.37</v>
      </c>
      <c r="R338" s="40">
        <f>дек.25!G336</f>
        <v>5657.6600000000008</v>
      </c>
    </row>
    <row r="339" spans="1:18" x14ac:dyDescent="0.25">
      <c r="A339" s="22"/>
      <c r="B339" s="76"/>
      <c r="C339" s="109">
        <v>337</v>
      </c>
      <c r="D339" s="72">
        <v>-5.93</v>
      </c>
      <c r="E339" s="73">
        <f t="shared" si="6"/>
        <v>-5.93</v>
      </c>
      <c r="F339" s="39">
        <f>янв.25!H337+фев.25!H337+мар.25!H337+апр.25!H337+май.25!H337+июн.25!H337+июл.25!H337+авг.25!H337+сен.25!H337+окт.25!H337+ноя.25!H337+дек.25!H337</f>
        <v>0</v>
      </c>
      <c r="G339" s="40">
        <f>янв.25!G337</f>
        <v>0</v>
      </c>
      <c r="H339" s="40">
        <f>фев.25!G337</f>
        <v>0</v>
      </c>
      <c r="I339" s="40">
        <f>мар.25!G337</f>
        <v>0</v>
      </c>
      <c r="J339" s="40">
        <f>апр.25!G337</f>
        <v>0</v>
      </c>
      <c r="K339" s="40">
        <f>май.25!G337</f>
        <v>0</v>
      </c>
      <c r="L339" s="40">
        <f>июн.25!G337</f>
        <v>0</v>
      </c>
      <c r="M339" s="40">
        <f>июл.25!G337</f>
        <v>0</v>
      </c>
      <c r="N339" s="40">
        <f>авг.25!G337</f>
        <v>0</v>
      </c>
      <c r="O339" s="40">
        <f>сен.25!G337</f>
        <v>0</v>
      </c>
      <c r="P339" s="40">
        <f>окт.25!G337</f>
        <v>0</v>
      </c>
      <c r="Q339" s="40">
        <f>ноя.25!G337</f>
        <v>0</v>
      </c>
      <c r="R339" s="40">
        <f>дек.25!G337</f>
        <v>0</v>
      </c>
    </row>
    <row r="340" spans="1:18" x14ac:dyDescent="0.25">
      <c r="A340" s="115"/>
      <c r="B340" s="76"/>
      <c r="C340" s="109">
        <v>338</v>
      </c>
      <c r="D340" s="72">
        <v>-4577.9900000000016</v>
      </c>
      <c r="E340" s="73">
        <f t="shared" si="6"/>
        <v>-9290.4199999999983</v>
      </c>
      <c r="F340" s="39">
        <f>янв.25!H338+фев.25!H338+мар.25!H338+апр.25!H338+май.25!H338+июн.25!H338+июл.25!H338+авг.25!H338+сен.25!H338+окт.25!H338+ноя.25!H338+дек.25!H338</f>
        <v>34195.75</v>
      </c>
      <c r="G340" s="40">
        <f>янв.25!G338</f>
        <v>5211.63</v>
      </c>
      <c r="H340" s="40">
        <f>фев.25!G338</f>
        <v>1011.54</v>
      </c>
      <c r="I340" s="40">
        <f>мар.25!G338</f>
        <v>711.01</v>
      </c>
      <c r="J340" s="40">
        <f>апр.25!G338</f>
        <v>2133.0300000000002</v>
      </c>
      <c r="K340" s="40">
        <f>май.25!G338</f>
        <v>2191.67</v>
      </c>
      <c r="L340" s="40">
        <f>июн.25!G338</f>
        <v>2272.3000000000002</v>
      </c>
      <c r="M340" s="40">
        <f>июл.25!G338</f>
        <v>7152.75</v>
      </c>
      <c r="N340" s="40">
        <f>авг.25!G338</f>
        <v>0</v>
      </c>
      <c r="O340" s="40">
        <f>сен.25!G338</f>
        <v>0</v>
      </c>
      <c r="P340" s="40">
        <f>окт.25!G338</f>
        <v>3324.75</v>
      </c>
      <c r="Q340" s="40">
        <f>ноя.25!G338</f>
        <v>0</v>
      </c>
      <c r="R340" s="40">
        <f>дек.25!G338</f>
        <v>14899.5</v>
      </c>
    </row>
    <row r="341" spans="1:18" x14ac:dyDescent="0.25">
      <c r="A341" s="115"/>
      <c r="B341" s="76"/>
      <c r="C341" s="109">
        <v>339</v>
      </c>
      <c r="D341" s="72">
        <v>-2452.8400000000011</v>
      </c>
      <c r="E341" s="73">
        <f t="shared" si="6"/>
        <v>-1645.2700000000013</v>
      </c>
      <c r="F341" s="39">
        <f>янв.25!H339+фев.25!H339+мар.25!H339+апр.25!H339+май.25!H339+июн.25!H339+июл.25!H339+авг.25!H339+сен.25!H339+окт.25!H339+ноя.25!H339+дек.25!H339</f>
        <v>7530</v>
      </c>
      <c r="G341" s="40">
        <f>янв.25!G339</f>
        <v>109.95</v>
      </c>
      <c r="H341" s="40">
        <f>фев.25!G339</f>
        <v>80.63</v>
      </c>
      <c r="I341" s="40">
        <f>мар.25!G339</f>
        <v>65.97</v>
      </c>
      <c r="J341" s="40">
        <f>апр.25!G339</f>
        <v>285.87</v>
      </c>
      <c r="K341" s="40">
        <f>май.25!G339</f>
        <v>952.9</v>
      </c>
      <c r="L341" s="40">
        <f>июн.25!G339</f>
        <v>1407.3600000000001</v>
      </c>
      <c r="M341" s="40">
        <f>июл.25!G339</f>
        <v>1064.25</v>
      </c>
      <c r="N341" s="40">
        <f>авг.25!G339</f>
        <v>1097.25</v>
      </c>
      <c r="O341" s="40">
        <f>сен.25!G339</f>
        <v>800.25</v>
      </c>
      <c r="P341" s="40">
        <f>окт.25!G339</f>
        <v>651.75</v>
      </c>
      <c r="Q341" s="40">
        <f>ноя.25!G339</f>
        <v>107.25</v>
      </c>
      <c r="R341" s="40">
        <f>дек.25!G339</f>
        <v>99</v>
      </c>
    </row>
    <row r="342" spans="1:18" x14ac:dyDescent="0.25">
      <c r="A342" s="114"/>
      <c r="B342" s="76"/>
      <c r="C342" s="109">
        <v>340</v>
      </c>
      <c r="D342" s="72">
        <v>0</v>
      </c>
      <c r="E342" s="73">
        <f t="shared" si="6"/>
        <v>0</v>
      </c>
      <c r="F342" s="39">
        <f>янв.25!H340+фев.25!H340+мар.25!H340+апр.25!H340+май.25!H340+июн.25!H340+июл.25!H340+авг.25!H340+сен.25!H340+окт.25!H340+ноя.25!H340+дек.25!H340</f>
        <v>0</v>
      </c>
      <c r="G342" s="40">
        <f>янв.25!G340</f>
        <v>0</v>
      </c>
      <c r="H342" s="40">
        <f>фев.25!G340</f>
        <v>0</v>
      </c>
      <c r="I342" s="40">
        <f>мар.25!G340</f>
        <v>0</v>
      </c>
      <c r="J342" s="40">
        <f>апр.25!G340</f>
        <v>0</v>
      </c>
      <c r="K342" s="40">
        <f>май.25!G340</f>
        <v>0</v>
      </c>
      <c r="L342" s="40">
        <f>июн.25!G340</f>
        <v>0</v>
      </c>
      <c r="M342" s="40">
        <f>июл.25!G340</f>
        <v>0</v>
      </c>
      <c r="N342" s="40">
        <f>авг.25!G340</f>
        <v>0</v>
      </c>
      <c r="O342" s="40">
        <f>сен.25!G340</f>
        <v>0</v>
      </c>
      <c r="P342" s="40">
        <f>окт.25!G340</f>
        <v>0</v>
      </c>
      <c r="Q342" s="40">
        <f>ноя.25!G340</f>
        <v>0</v>
      </c>
      <c r="R342" s="40">
        <f>дек.25!G340</f>
        <v>0</v>
      </c>
    </row>
    <row r="343" spans="1:18" x14ac:dyDescent="0.25">
      <c r="A343" s="22"/>
      <c r="B343" s="76"/>
      <c r="C343" s="109">
        <v>341</v>
      </c>
      <c r="D343" s="72">
        <v>8484.2000000000025</v>
      </c>
      <c r="E343" s="73">
        <f t="shared" si="6"/>
        <v>3235.0899999999974</v>
      </c>
      <c r="F343" s="39">
        <f>янв.25!H341+фев.25!H341+мар.25!H341+апр.25!H341+май.25!H341+июн.25!H341+июл.25!H341+авг.25!H341+сен.25!H341+окт.25!H341+ноя.25!H341+дек.25!H341</f>
        <v>76193</v>
      </c>
      <c r="G343" s="40">
        <f>янв.25!G341</f>
        <v>14512.77</v>
      </c>
      <c r="H343" s="40">
        <f>фев.25!G341</f>
        <v>10260</v>
      </c>
      <c r="I343" s="40">
        <f>мар.25!G341</f>
        <v>17200.89</v>
      </c>
      <c r="J343" s="40">
        <f>апр.25!G341</f>
        <v>1554.3899999999999</v>
      </c>
      <c r="K343" s="40">
        <f>май.25!G341</f>
        <v>3755.16</v>
      </c>
      <c r="L343" s="40">
        <f>июн.25!G341</f>
        <v>1605.69</v>
      </c>
      <c r="M343" s="40">
        <f>июл.25!G341</f>
        <v>5020.09</v>
      </c>
      <c r="N343" s="40">
        <f>авг.25!G341</f>
        <v>0</v>
      </c>
      <c r="O343" s="40">
        <f>сен.25!G341</f>
        <v>699.47</v>
      </c>
      <c r="P343" s="40">
        <f>окт.25!G341</f>
        <v>8876.4600000000009</v>
      </c>
      <c r="Q343" s="40">
        <f>ноя.25!G341</f>
        <v>7774.64</v>
      </c>
      <c r="R343" s="40">
        <f>дек.25!G341</f>
        <v>10182.550000000001</v>
      </c>
    </row>
    <row r="344" spans="1:18" x14ac:dyDescent="0.25">
      <c r="A344" s="22"/>
      <c r="B344" s="76"/>
      <c r="C344" s="109">
        <v>342</v>
      </c>
      <c r="D344" s="72">
        <v>-758.79999999999927</v>
      </c>
      <c r="E344" s="73">
        <f t="shared" si="6"/>
        <v>-1839.3599999999969</v>
      </c>
      <c r="F344" s="39">
        <f>янв.25!H342+фев.25!H342+мар.25!H342+апр.25!H342+май.25!H342+июн.25!H342+июл.25!H342+авг.25!H342+сен.25!H342+окт.25!H342+ноя.25!H342+дек.25!H342</f>
        <v>27160</v>
      </c>
      <c r="G344" s="40">
        <f>янв.25!G342</f>
        <v>0</v>
      </c>
      <c r="H344" s="40">
        <f>фев.25!G342</f>
        <v>131.94</v>
      </c>
      <c r="I344" s="40">
        <f>мар.25!G342</f>
        <v>0</v>
      </c>
      <c r="J344" s="40">
        <f>апр.25!G342</f>
        <v>1693.23</v>
      </c>
      <c r="K344" s="40">
        <f>май.25!G342</f>
        <v>6069.24</v>
      </c>
      <c r="L344" s="40">
        <f>июн.25!G342</f>
        <v>2418.9</v>
      </c>
      <c r="M344" s="40">
        <f>июл.25!G342</f>
        <v>2013</v>
      </c>
      <c r="N344" s="40">
        <f>авг.25!G342</f>
        <v>2351.25</v>
      </c>
      <c r="O344" s="40">
        <f>сен.25!G342</f>
        <v>3003</v>
      </c>
      <c r="P344" s="40">
        <f>окт.25!G342</f>
        <v>8679</v>
      </c>
      <c r="Q344" s="40">
        <f>ноя.25!G342</f>
        <v>1881</v>
      </c>
      <c r="R344" s="40">
        <f>дек.25!G342</f>
        <v>0</v>
      </c>
    </row>
    <row r="345" spans="1:18" x14ac:dyDescent="0.25">
      <c r="A345" s="22"/>
      <c r="B345" s="76"/>
      <c r="C345" s="109">
        <v>343</v>
      </c>
      <c r="D345" s="72">
        <v>0</v>
      </c>
      <c r="E345" s="73">
        <f t="shared" si="6"/>
        <v>0</v>
      </c>
      <c r="F345" s="39">
        <f>янв.25!H343+фев.25!H343+мар.25!H343+апр.25!H343+май.25!H343+июн.25!H343+июл.25!H343+авг.25!H343+сен.25!H343+окт.25!H343+ноя.25!H343+дек.25!H343</f>
        <v>0</v>
      </c>
      <c r="G345" s="40">
        <f>янв.25!G343</f>
        <v>0</v>
      </c>
      <c r="H345" s="40">
        <f>фев.25!G343</f>
        <v>0</v>
      </c>
      <c r="I345" s="40">
        <f>мар.25!G343</f>
        <v>0</v>
      </c>
      <c r="J345" s="40">
        <f>апр.25!G343</f>
        <v>0</v>
      </c>
      <c r="K345" s="40">
        <f>май.25!G343</f>
        <v>0</v>
      </c>
      <c r="L345" s="40">
        <f>июн.25!G343</f>
        <v>0</v>
      </c>
      <c r="M345" s="40">
        <f>июл.25!G343</f>
        <v>0</v>
      </c>
      <c r="N345" s="40">
        <f>авг.25!G343</f>
        <v>0</v>
      </c>
      <c r="O345" s="40">
        <f>сен.25!G343</f>
        <v>0</v>
      </c>
      <c r="P345" s="40">
        <f>окт.25!G343</f>
        <v>0</v>
      </c>
      <c r="Q345" s="40">
        <f>ноя.25!G343</f>
        <v>0</v>
      </c>
      <c r="R345" s="40">
        <f>дек.25!G343</f>
        <v>0</v>
      </c>
    </row>
    <row r="346" spans="1:18" x14ac:dyDescent="0.25">
      <c r="A346" s="22"/>
      <c r="B346" s="76"/>
      <c r="C346" s="109">
        <v>344</v>
      </c>
      <c r="D346" s="72">
        <v>321.43999999999977</v>
      </c>
      <c r="E346" s="73">
        <f t="shared" si="6"/>
        <v>-747.86999999999966</v>
      </c>
      <c r="F346" s="39">
        <f>янв.25!H344+фев.25!H344+мар.25!H344+апр.25!H344+май.25!H344+июн.25!H344+июл.25!H344+авг.25!H344+сен.25!H344+окт.25!H344+ноя.25!H344+дек.25!H344</f>
        <v>11000</v>
      </c>
      <c r="G346" s="40">
        <f>янв.25!G344</f>
        <v>0</v>
      </c>
      <c r="H346" s="40">
        <f>фев.25!G344</f>
        <v>0</v>
      </c>
      <c r="I346" s="40">
        <f>мар.25!G344</f>
        <v>0</v>
      </c>
      <c r="J346" s="40">
        <f>апр.25!G344</f>
        <v>183.25</v>
      </c>
      <c r="K346" s="40">
        <f>май.25!G344</f>
        <v>2470.21</v>
      </c>
      <c r="L346" s="40">
        <f>июн.25!G344</f>
        <v>2345.6</v>
      </c>
      <c r="M346" s="40">
        <f>июл.25!G344</f>
        <v>1551</v>
      </c>
      <c r="N346" s="40">
        <f>авг.25!G344</f>
        <v>2508</v>
      </c>
      <c r="O346" s="40">
        <f>сен.25!G344</f>
        <v>3003</v>
      </c>
      <c r="P346" s="40">
        <f>окт.25!G344</f>
        <v>8.25</v>
      </c>
      <c r="Q346" s="40">
        <f>ноя.25!G344</f>
        <v>0</v>
      </c>
      <c r="R346" s="40">
        <f>дек.25!G344</f>
        <v>0</v>
      </c>
    </row>
    <row r="347" spans="1:18" x14ac:dyDescent="0.25">
      <c r="A347" s="22"/>
      <c r="B347" s="76"/>
      <c r="C347" s="109">
        <v>345</v>
      </c>
      <c r="D347" s="72">
        <v>-37.619999999999997</v>
      </c>
      <c r="E347" s="73">
        <f t="shared" si="6"/>
        <v>-37.619999999999997</v>
      </c>
      <c r="F347" s="39">
        <f>янв.25!H345+фев.25!H345+мар.25!H345+апр.25!H345+май.25!H345+июн.25!H345+июл.25!H345+авг.25!H345+сен.25!H345+окт.25!H345+ноя.25!H345+дек.25!H345</f>
        <v>0</v>
      </c>
      <c r="G347" s="40">
        <f>янв.25!G345</f>
        <v>0</v>
      </c>
      <c r="H347" s="40">
        <f>фев.25!G345</f>
        <v>0</v>
      </c>
      <c r="I347" s="40">
        <f>мар.25!G345</f>
        <v>0</v>
      </c>
      <c r="J347" s="40">
        <f>апр.25!G345</f>
        <v>0</v>
      </c>
      <c r="K347" s="40">
        <f>май.25!G345</f>
        <v>0</v>
      </c>
      <c r="L347" s="40">
        <f>июн.25!G345</f>
        <v>0</v>
      </c>
      <c r="M347" s="40">
        <f>июл.25!G345</f>
        <v>0</v>
      </c>
      <c r="N347" s="40">
        <f>авг.25!G345</f>
        <v>0</v>
      </c>
      <c r="O347" s="40">
        <f>сен.25!G345</f>
        <v>0</v>
      </c>
      <c r="P347" s="40">
        <f>окт.25!G345</f>
        <v>0</v>
      </c>
      <c r="Q347" s="40">
        <f>ноя.25!G345</f>
        <v>0</v>
      </c>
      <c r="R347" s="40">
        <f>дек.25!G345</f>
        <v>0</v>
      </c>
    </row>
    <row r="348" spans="1:18" x14ac:dyDescent="0.25">
      <c r="A348" s="22"/>
      <c r="B348" s="76"/>
      <c r="C348" s="109">
        <v>346</v>
      </c>
      <c r="D348" s="72">
        <v>5034.2400000000007</v>
      </c>
      <c r="E348" s="73">
        <f t="shared" si="6"/>
        <v>2464.96</v>
      </c>
      <c r="F348" s="39">
        <f>янв.25!H346+фев.25!H346+мар.25!H346+апр.25!H346+май.25!H346+июн.25!H346+июл.25!H346+авг.25!H346+сен.25!H346+окт.25!H346+ноя.25!H346+дек.25!H346</f>
        <v>28000</v>
      </c>
      <c r="G348" s="40">
        <f>янв.25!G346</f>
        <v>3540.39</v>
      </c>
      <c r="H348" s="40">
        <f>фев.25!G346</f>
        <v>3525.73</v>
      </c>
      <c r="I348" s="40">
        <f>мар.25!G346</f>
        <v>3100.59</v>
      </c>
      <c r="J348" s="40">
        <f>апр.25!G346</f>
        <v>2521.52</v>
      </c>
      <c r="K348" s="40">
        <f>май.25!G346</f>
        <v>2308.9499999999998</v>
      </c>
      <c r="L348" s="40">
        <f>июн.25!G346</f>
        <v>2528.85</v>
      </c>
      <c r="M348" s="40">
        <f>июл.25!G346</f>
        <v>1963.5</v>
      </c>
      <c r="N348" s="40">
        <f>авг.25!G346</f>
        <v>214.5</v>
      </c>
      <c r="O348" s="40">
        <f>сен.25!G346</f>
        <v>4694.25</v>
      </c>
      <c r="P348" s="40">
        <f>окт.25!G346</f>
        <v>2623.5</v>
      </c>
      <c r="Q348" s="40">
        <f>ноя.25!G346</f>
        <v>1633.5</v>
      </c>
      <c r="R348" s="40">
        <f>дек.25!G346</f>
        <v>1914</v>
      </c>
    </row>
    <row r="349" spans="1:18" x14ac:dyDescent="0.25">
      <c r="A349" s="22"/>
      <c r="B349" s="76"/>
      <c r="C349" s="109">
        <v>347</v>
      </c>
      <c r="D349" s="72">
        <v>0</v>
      </c>
      <c r="E349" s="73">
        <f t="shared" si="6"/>
        <v>0</v>
      </c>
      <c r="F349" s="39">
        <f>янв.25!H347+фев.25!H347+мар.25!H347+апр.25!H347+май.25!H347+июн.25!H347+июл.25!H347+авг.25!H347+сен.25!H347+окт.25!H347+ноя.25!H347+дек.25!H347</f>
        <v>0</v>
      </c>
      <c r="G349" s="40">
        <f>янв.25!G347</f>
        <v>0</v>
      </c>
      <c r="H349" s="40">
        <f>фев.25!G347</f>
        <v>0</v>
      </c>
      <c r="I349" s="40">
        <f>мар.25!G347</f>
        <v>0</v>
      </c>
      <c r="J349" s="40">
        <f>апр.25!G347</f>
        <v>0</v>
      </c>
      <c r="K349" s="40">
        <f>май.25!G347</f>
        <v>0</v>
      </c>
      <c r="L349" s="40">
        <f>июн.25!G347</f>
        <v>0</v>
      </c>
      <c r="M349" s="40">
        <f>июл.25!G347</f>
        <v>0</v>
      </c>
      <c r="N349" s="40">
        <f>авг.25!G347</f>
        <v>0</v>
      </c>
      <c r="O349" s="40">
        <f>сен.25!G347</f>
        <v>0</v>
      </c>
      <c r="P349" s="40">
        <f>окт.25!G347</f>
        <v>0</v>
      </c>
      <c r="Q349" s="40">
        <f>ноя.25!G347</f>
        <v>0</v>
      </c>
      <c r="R349" s="40">
        <f>дек.25!G347</f>
        <v>0</v>
      </c>
    </row>
    <row r="350" spans="1:18" x14ac:dyDescent="0.25">
      <c r="A350" s="22"/>
      <c r="B350" s="76"/>
      <c r="C350" s="109">
        <v>348</v>
      </c>
      <c r="D350" s="72">
        <v>-7514.3100000000049</v>
      </c>
      <c r="E350" s="73">
        <f t="shared" si="6"/>
        <v>-5433.440000000006</v>
      </c>
      <c r="F350" s="39">
        <f>янв.25!H348+фев.25!H348+мар.25!H348+апр.25!H348+май.25!H348+июн.25!H348+июл.25!H348+авг.25!H348+сен.25!H348+окт.25!H348+ноя.25!H348+дек.25!H348</f>
        <v>64650</v>
      </c>
      <c r="G350" s="40">
        <f>янв.25!G348</f>
        <v>11104.95</v>
      </c>
      <c r="H350" s="40">
        <f>фев.25!G348</f>
        <v>0</v>
      </c>
      <c r="I350" s="40">
        <f>мар.25!G348</f>
        <v>10628.5</v>
      </c>
      <c r="J350" s="40">
        <f>апр.25!G348</f>
        <v>5629.4400000000005</v>
      </c>
      <c r="K350" s="40">
        <f>май.25!G348</f>
        <v>4522.6099999999997</v>
      </c>
      <c r="L350" s="40">
        <f>июн.25!G348</f>
        <v>3928.88</v>
      </c>
      <c r="M350" s="40">
        <f>июл.25!G348</f>
        <v>5560.5</v>
      </c>
      <c r="N350" s="40">
        <f>авг.25!G348</f>
        <v>3663</v>
      </c>
      <c r="O350" s="40">
        <f>сен.25!G348</f>
        <v>948.75</v>
      </c>
      <c r="P350" s="40">
        <f>окт.25!G348</f>
        <v>7763.25</v>
      </c>
      <c r="Q350" s="40">
        <f>ноя.25!G348</f>
        <v>3192.75</v>
      </c>
      <c r="R350" s="40">
        <f>дек.25!G348</f>
        <v>5626.5</v>
      </c>
    </row>
    <row r="351" spans="1:18" x14ac:dyDescent="0.25">
      <c r="A351" s="22"/>
      <c r="B351" s="76"/>
      <c r="C351" s="109">
        <v>349</v>
      </c>
      <c r="D351" s="72">
        <v>-3662.0699999999952</v>
      </c>
      <c r="E351" s="73">
        <f t="shared" si="6"/>
        <v>-4243.1399999999858</v>
      </c>
      <c r="F351" s="39">
        <f>янв.25!H349+фев.25!H349+мар.25!H349+апр.25!H349+май.25!H349+июн.25!H349+июл.25!H349+авг.25!H349+сен.25!H349+окт.25!H349+ноя.25!H349+дек.25!H349</f>
        <v>81100</v>
      </c>
      <c r="G351" s="40">
        <f>янв.25!G349</f>
        <v>11824.65</v>
      </c>
      <c r="H351" s="40">
        <f>фев.25!G349</f>
        <v>10834.56</v>
      </c>
      <c r="I351" s="40">
        <f>мар.25!G349</f>
        <v>5330.07</v>
      </c>
      <c r="J351" s="40">
        <f>апр.25!G349</f>
        <v>8208</v>
      </c>
      <c r="K351" s="40">
        <f>май.25!G349</f>
        <v>4678.5599999999995</v>
      </c>
      <c r="L351" s="40">
        <f>июн.25!G349</f>
        <v>4160.43</v>
      </c>
      <c r="M351" s="40">
        <f>июл.25!G349</f>
        <v>3354.98</v>
      </c>
      <c r="N351" s="40">
        <f>авг.25!G349</f>
        <v>4073.0200000000004</v>
      </c>
      <c r="O351" s="40">
        <f>сен.25!G349</f>
        <v>4091.59</v>
      </c>
      <c r="P351" s="40">
        <f>окт.25!G349</f>
        <v>6555.21</v>
      </c>
      <c r="Q351" s="40">
        <f>ноя.25!G349</f>
        <v>9006.4500000000007</v>
      </c>
      <c r="R351" s="40">
        <f>дек.25!G349</f>
        <v>9563.5500000000011</v>
      </c>
    </row>
    <row r="352" spans="1:18" x14ac:dyDescent="0.25">
      <c r="A352" s="44"/>
      <c r="B352" s="76"/>
      <c r="C352" s="112">
        <v>350</v>
      </c>
      <c r="D352" s="72">
        <v>60.960000000000157</v>
      </c>
      <c r="E352" s="73">
        <f t="shared" si="6"/>
        <v>144.25000000000057</v>
      </c>
      <c r="F352" s="39">
        <f>янв.25!H350+фев.25!H350+мар.25!H350+апр.25!H350+май.25!H350+июн.25!H350+июл.25!H350+авг.25!H350+сен.25!H350+окт.25!H350+ноя.25!H350+дек.25!H350</f>
        <v>16328.96</v>
      </c>
      <c r="G352" s="40">
        <f>янв.25!G350</f>
        <v>0</v>
      </c>
      <c r="H352" s="40">
        <f>фев.25!G350</f>
        <v>0</v>
      </c>
      <c r="I352" s="40">
        <f>мар.25!G350</f>
        <v>523.26</v>
      </c>
      <c r="J352" s="40">
        <f>апр.25!G350</f>
        <v>1446.66</v>
      </c>
      <c r="K352" s="40">
        <f>май.25!G350</f>
        <v>4381.0199999999995</v>
      </c>
      <c r="L352" s="40">
        <f>июн.25!G350</f>
        <v>2052</v>
      </c>
      <c r="M352" s="40">
        <f>июл.25!G350</f>
        <v>2036.5100000000002</v>
      </c>
      <c r="N352" s="40">
        <f>авг.25!G350</f>
        <v>1887.95</v>
      </c>
      <c r="O352" s="40">
        <f>сен.25!G350</f>
        <v>1900.3300000000002</v>
      </c>
      <c r="P352" s="40">
        <f>окт.25!G350</f>
        <v>2017.94</v>
      </c>
      <c r="Q352" s="40">
        <f>ноя.25!G350</f>
        <v>0</v>
      </c>
      <c r="R352" s="40">
        <f>дек.25!G350</f>
        <v>0</v>
      </c>
    </row>
    <row r="353" spans="1:18" s="8" customFormat="1" x14ac:dyDescent="0.25">
      <c r="A353" s="22"/>
      <c r="B353" s="76"/>
      <c r="C353" s="109" t="s">
        <v>26</v>
      </c>
      <c r="D353" s="72">
        <v>1.7053025658242404E-13</v>
      </c>
      <c r="E353" s="73">
        <f t="shared" si="6"/>
        <v>1.7053025658242404E-13</v>
      </c>
      <c r="F353" s="53">
        <f>янв.25!H351+фев.25!H351+мар.25!H351+апр.25!H351+май.25!H351+июн.25!H351+июл.25!H351+авг.25!H351+сен.25!H351+окт.25!H351+ноя.25!H351+дек.25!H351</f>
        <v>0</v>
      </c>
      <c r="G353" s="40">
        <f>янв.25!G351</f>
        <v>0</v>
      </c>
      <c r="H353" s="40">
        <f>фев.25!G351</f>
        <v>0</v>
      </c>
      <c r="I353" s="40">
        <f>мар.25!G351</f>
        <v>0</v>
      </c>
      <c r="J353" s="40">
        <f>апр.25!G351</f>
        <v>0</v>
      </c>
      <c r="K353" s="40">
        <f>май.25!G351</f>
        <v>0</v>
      </c>
      <c r="L353" s="40">
        <f>июн.25!G351</f>
        <v>0</v>
      </c>
      <c r="M353" s="40">
        <f>июл.25!G351</f>
        <v>0</v>
      </c>
      <c r="N353" s="40">
        <f>авг.25!G351</f>
        <v>0</v>
      </c>
      <c r="O353" s="40">
        <f>сен.25!G351</f>
        <v>0</v>
      </c>
      <c r="P353" s="40">
        <f>окт.25!G351</f>
        <v>0</v>
      </c>
      <c r="Q353" s="40">
        <f>ноя.25!G351</f>
        <v>0</v>
      </c>
      <c r="R353" s="40">
        <f>дек.25!G351</f>
        <v>0</v>
      </c>
    </row>
    <row r="354" spans="1:18" x14ac:dyDescent="0.25">
      <c r="A354" s="45"/>
      <c r="B354" s="57"/>
      <c r="C354" s="24"/>
      <c r="D354" s="24"/>
      <c r="E354" s="46">
        <f>SUM(E9:E352)</f>
        <v>-1203811.6378000006</v>
      </c>
      <c r="F354" s="47">
        <f>SUM(F9:F352)</f>
        <v>5439308.3400000008</v>
      </c>
      <c r="G354" s="47">
        <f t="shared" ref="G354:I354" si="7">SUM(G9:G352)</f>
        <v>841611.44</v>
      </c>
      <c r="H354" s="47">
        <f t="shared" si="7"/>
        <v>706888.01</v>
      </c>
      <c r="I354" s="47">
        <f t="shared" si="7"/>
        <v>467457.09000000014</v>
      </c>
      <c r="J354" s="47"/>
      <c r="K354" s="47"/>
      <c r="L354" s="47"/>
      <c r="M354" s="47"/>
      <c r="N354" s="47"/>
      <c r="O354" s="47"/>
      <c r="P354" s="47"/>
      <c r="Q354" s="47"/>
      <c r="R354" s="47"/>
    </row>
    <row r="355" spans="1:18" x14ac:dyDescent="0.25">
      <c r="A355" s="7"/>
      <c r="B355" s="57"/>
      <c r="F355" s="1"/>
    </row>
    <row r="356" spans="1:18" ht="15.75" x14ac:dyDescent="0.25">
      <c r="A356" s="3"/>
      <c r="B356" s="57"/>
      <c r="C356" s="3"/>
      <c r="D356" s="3"/>
      <c r="E356" s="4"/>
      <c r="F356" s="3"/>
      <c r="G356" s="3"/>
      <c r="H356" s="3"/>
      <c r="I356" s="3"/>
      <c r="J356" s="3"/>
      <c r="K356" s="3"/>
    </row>
    <row r="357" spans="1:18" x14ac:dyDescent="0.25">
      <c r="E357" s="1"/>
    </row>
  </sheetData>
  <mergeCells count="2">
    <mergeCell ref="G7:K7"/>
    <mergeCell ref="B1:R1"/>
  </mergeCells>
  <conditionalFormatting sqref="B9:B353">
    <cfRule type="cellIs" dxfId="56" priority="2" operator="lessThan">
      <formula>0</formula>
    </cfRule>
  </conditionalFormatting>
  <conditionalFormatting sqref="D9:E353">
    <cfRule type="cellIs" dxfId="55" priority="1" operator="lessThan">
      <formula>0</formula>
    </cfRule>
  </conditionalFormatting>
  <pageMargins left="0.25" right="0.25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N579"/>
  <sheetViews>
    <sheetView zoomScale="115" zoomScaleNormal="115" workbookViewId="0">
      <pane ySplit="6" topLeftCell="A149" activePane="bottomLeft" state="frozen"/>
      <selection pane="bottomLeft" activeCell="G162" sqref="G162"/>
    </sheetView>
  </sheetViews>
  <sheetFormatPr defaultRowHeight="15" x14ac:dyDescent="0.25"/>
  <cols>
    <col min="1" max="1" width="19.28515625" customWidth="1"/>
    <col min="3" max="3" width="11.42578125" customWidth="1"/>
    <col min="4" max="4" width="12.85546875" style="59" customWidth="1"/>
    <col min="5" max="5" width="10.140625" bestFit="1" customWidth="1"/>
    <col min="7" max="7" width="14.85546875" bestFit="1" customWidth="1"/>
    <col min="8" max="8" width="13" bestFit="1" customWidth="1"/>
    <col min="9" max="9" width="12.42578125" style="2" bestFit="1" customWidth="1"/>
    <col min="10" max="10" width="11.140625" bestFit="1" customWidth="1"/>
    <col min="11" max="11" width="15.85546875" customWidth="1"/>
    <col min="12" max="12" width="11.85546875" customWidth="1"/>
  </cols>
  <sheetData>
    <row r="1" spans="1:1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3" t="s">
        <v>100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</row>
    <row r="6" spans="1:11" ht="30" x14ac:dyDescent="0.25">
      <c r="A6" s="127"/>
      <c r="B6" s="121"/>
      <c r="C6" s="111" t="s">
        <v>34</v>
      </c>
      <c r="D6" s="58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1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86">
        <f t="shared" ref="G7:G71" si="1">F7*E7</f>
        <v>0</v>
      </c>
      <c r="H7" s="87"/>
      <c r="I7" s="109"/>
      <c r="J7" s="50"/>
      <c r="K7" s="90">
        <f>авг.25!K7+сен.25!H7-сен.25!G7</f>
        <v>0</v>
      </c>
    </row>
    <row r="8" spans="1:11" x14ac:dyDescent="0.25">
      <c r="A8" s="15"/>
      <c r="B8" s="109">
        <v>1</v>
      </c>
      <c r="C8" s="85">
        <v>106668</v>
      </c>
      <c r="D8" s="85">
        <v>107076</v>
      </c>
      <c r="E8" s="85">
        <f t="shared" si="0"/>
        <v>408</v>
      </c>
      <c r="F8" s="68">
        <v>6.19</v>
      </c>
      <c r="G8" s="86">
        <f t="shared" si="1"/>
        <v>2525.52</v>
      </c>
      <c r="H8" s="87"/>
      <c r="I8" s="109"/>
      <c r="J8" s="50"/>
      <c r="K8" s="90">
        <f>авг.25!K8+сен.25!H8-сен.25!G8</f>
        <v>2901.610000000001</v>
      </c>
    </row>
    <row r="9" spans="1:11" x14ac:dyDescent="0.25">
      <c r="A9" s="15"/>
      <c r="B9" s="109">
        <v>2</v>
      </c>
      <c r="C9" s="85">
        <v>1771</v>
      </c>
      <c r="D9" s="85">
        <v>1962</v>
      </c>
      <c r="E9" s="85">
        <f t="shared" si="0"/>
        <v>191</v>
      </c>
      <c r="F9" s="13">
        <v>8.25</v>
      </c>
      <c r="G9" s="86">
        <f t="shared" si="1"/>
        <v>1575.75</v>
      </c>
      <c r="H9" s="87">
        <v>1905.75</v>
      </c>
      <c r="I9" s="109">
        <v>347442</v>
      </c>
      <c r="J9" s="50">
        <v>45912</v>
      </c>
      <c r="K9" s="90">
        <f>авг.25!K9+сен.25!H9-сен.25!G9</f>
        <v>-1033.4099999999999</v>
      </c>
    </row>
    <row r="10" spans="1:11" ht="13.5" customHeight="1" x14ac:dyDescent="0.25">
      <c r="A10" s="115"/>
      <c r="B10" s="109">
        <v>3</v>
      </c>
      <c r="C10" s="85">
        <v>23367</v>
      </c>
      <c r="D10" s="85">
        <v>23404</v>
      </c>
      <c r="E10" s="85">
        <f t="shared" si="0"/>
        <v>37</v>
      </c>
      <c r="F10" s="13">
        <v>8.25</v>
      </c>
      <c r="G10" s="86">
        <f t="shared" si="1"/>
        <v>305.25</v>
      </c>
      <c r="H10" s="87">
        <v>487</v>
      </c>
      <c r="I10" s="109">
        <v>512090</v>
      </c>
      <c r="J10" s="50">
        <v>45916</v>
      </c>
      <c r="K10" s="90">
        <f>авг.25!K10+сен.25!H10-сен.25!G10</f>
        <v>5088.2099999999991</v>
      </c>
    </row>
    <row r="11" spans="1:11" x14ac:dyDescent="0.25">
      <c r="A11" s="111"/>
      <c r="B11" s="109">
        <v>4</v>
      </c>
      <c r="C11" s="85">
        <v>70425</v>
      </c>
      <c r="D11" s="85">
        <v>70698</v>
      </c>
      <c r="E11" s="85">
        <f t="shared" si="0"/>
        <v>273</v>
      </c>
      <c r="F11" s="70">
        <v>0</v>
      </c>
      <c r="G11" s="86">
        <f t="shared" si="1"/>
        <v>0</v>
      </c>
      <c r="H11" s="87"/>
      <c r="I11" s="109"/>
      <c r="J11" s="50"/>
      <c r="K11" s="90">
        <f>авг.25!K11+сен.25!H11-сен.25!G11</f>
        <v>0</v>
      </c>
    </row>
    <row r="12" spans="1:11" x14ac:dyDescent="0.25">
      <c r="A12" s="111"/>
      <c r="B12" s="109">
        <v>5</v>
      </c>
      <c r="C12" s="85">
        <v>74394</v>
      </c>
      <c r="D12" s="85">
        <v>74616</v>
      </c>
      <c r="E12" s="85">
        <f t="shared" si="0"/>
        <v>222</v>
      </c>
      <c r="F12" s="13">
        <v>8.25</v>
      </c>
      <c r="G12" s="86">
        <f t="shared" si="1"/>
        <v>1831.5</v>
      </c>
      <c r="H12" s="87"/>
      <c r="I12" s="109"/>
      <c r="J12" s="50"/>
      <c r="K12" s="90">
        <f>авг.25!K12+сен.25!H12-сен.25!G12</f>
        <v>-6318.18</v>
      </c>
    </row>
    <row r="13" spans="1:11" x14ac:dyDescent="0.25">
      <c r="A13" s="111"/>
      <c r="B13" s="109">
        <v>6</v>
      </c>
      <c r="C13" s="85"/>
      <c r="D13" s="85"/>
      <c r="E13" s="85">
        <f t="shared" si="0"/>
        <v>0</v>
      </c>
      <c r="F13" s="13">
        <v>8.25</v>
      </c>
      <c r="G13" s="86">
        <f t="shared" si="1"/>
        <v>0</v>
      </c>
      <c r="H13" s="87"/>
      <c r="I13" s="109"/>
      <c r="J13" s="50"/>
      <c r="K13" s="90">
        <f>авг.25!K13+сен.25!H13-сен.25!G13</f>
        <v>0</v>
      </c>
    </row>
    <row r="14" spans="1:11" x14ac:dyDescent="0.25">
      <c r="A14" s="111"/>
      <c r="B14" s="109">
        <v>7</v>
      </c>
      <c r="C14" s="85">
        <v>8111</v>
      </c>
      <c r="D14" s="85">
        <v>8111</v>
      </c>
      <c r="E14" s="85">
        <f t="shared" si="0"/>
        <v>0</v>
      </c>
      <c r="F14" s="13">
        <v>8.25</v>
      </c>
      <c r="G14" s="86">
        <f t="shared" si="1"/>
        <v>0</v>
      </c>
      <c r="H14" s="87"/>
      <c r="I14" s="109"/>
      <c r="J14" s="50"/>
      <c r="K14" s="90">
        <f>авг.25!K14+сен.25!H14-сен.25!G14</f>
        <v>-6.2799999999997453</v>
      </c>
    </row>
    <row r="15" spans="1:11" x14ac:dyDescent="0.25">
      <c r="A15" s="111"/>
      <c r="B15" s="109">
        <v>8</v>
      </c>
      <c r="C15" s="85">
        <v>51480</v>
      </c>
      <c r="D15" s="85">
        <v>51691</v>
      </c>
      <c r="E15" s="85">
        <f t="shared" si="0"/>
        <v>211</v>
      </c>
      <c r="F15" s="13">
        <v>8.25</v>
      </c>
      <c r="G15" s="86">
        <f t="shared" si="1"/>
        <v>1740.75</v>
      </c>
      <c r="H15" s="87">
        <v>2000</v>
      </c>
      <c r="I15" s="109">
        <v>534249</v>
      </c>
      <c r="J15" s="50">
        <v>45904</v>
      </c>
      <c r="K15" s="90">
        <f>авг.25!K15+сен.25!H15-сен.25!G15</f>
        <v>4380.9399999999996</v>
      </c>
    </row>
    <row r="16" spans="1:11" x14ac:dyDescent="0.25">
      <c r="A16" s="115"/>
      <c r="B16" s="109">
        <v>9</v>
      </c>
      <c r="C16" s="85"/>
      <c r="D16" s="85"/>
      <c r="E16" s="85">
        <f t="shared" si="0"/>
        <v>0</v>
      </c>
      <c r="F16" s="13">
        <v>8.25</v>
      </c>
      <c r="G16" s="86">
        <f t="shared" si="1"/>
        <v>0</v>
      </c>
      <c r="H16" s="87"/>
      <c r="I16" s="109"/>
      <c r="J16" s="50"/>
      <c r="K16" s="90">
        <f>авг.25!K16+сен.25!H16-сен.25!G16</f>
        <v>0</v>
      </c>
    </row>
    <row r="17" spans="1:14" x14ac:dyDescent="0.25">
      <c r="A17" s="111"/>
      <c r="B17" s="109">
        <v>10</v>
      </c>
      <c r="C17" s="85"/>
      <c r="D17" s="85"/>
      <c r="E17" s="85">
        <f t="shared" si="0"/>
        <v>0</v>
      </c>
      <c r="F17" s="13">
        <v>8.25</v>
      </c>
      <c r="G17" s="86">
        <f t="shared" si="1"/>
        <v>0</v>
      </c>
      <c r="H17" s="87"/>
      <c r="I17" s="109"/>
      <c r="J17" s="50"/>
      <c r="K17" s="90">
        <f>авг.25!K17+сен.25!H17-сен.25!G17</f>
        <v>0</v>
      </c>
    </row>
    <row r="18" spans="1:14" x14ac:dyDescent="0.25">
      <c r="A18" s="111"/>
      <c r="B18" s="109">
        <v>11</v>
      </c>
      <c r="C18" s="85">
        <v>45722</v>
      </c>
      <c r="D18" s="85">
        <v>46566</v>
      </c>
      <c r="E18" s="85">
        <f t="shared" si="0"/>
        <v>844</v>
      </c>
      <c r="F18" s="13">
        <v>8.25</v>
      </c>
      <c r="G18" s="86">
        <f t="shared" si="1"/>
        <v>6963</v>
      </c>
      <c r="H18" s="87">
        <v>4950</v>
      </c>
      <c r="I18" s="109">
        <v>458841</v>
      </c>
      <c r="J18" s="50">
        <v>45925</v>
      </c>
      <c r="K18" s="90">
        <f>авг.25!K18+сен.25!H18-сен.25!G18</f>
        <v>-6963</v>
      </c>
    </row>
    <row r="19" spans="1:14" x14ac:dyDescent="0.25">
      <c r="A19" s="15"/>
      <c r="B19" s="109">
        <v>12</v>
      </c>
      <c r="C19" s="85">
        <v>64174</v>
      </c>
      <c r="D19" s="85">
        <v>64450</v>
      </c>
      <c r="E19" s="85">
        <f t="shared" si="0"/>
        <v>276</v>
      </c>
      <c r="F19" s="68">
        <v>6.19</v>
      </c>
      <c r="G19" s="86">
        <f t="shared" si="1"/>
        <v>1708.44</v>
      </c>
      <c r="H19" s="87">
        <v>1398.94</v>
      </c>
      <c r="I19" s="109">
        <v>539632</v>
      </c>
      <c r="J19" s="50">
        <v>45904</v>
      </c>
      <c r="K19" s="90">
        <f>авг.25!K19+сен.25!H19-сен.25!G19</f>
        <v>95.540000000000418</v>
      </c>
    </row>
    <row r="20" spans="1:14" x14ac:dyDescent="0.25">
      <c r="A20" s="15"/>
      <c r="B20" s="109">
        <v>13</v>
      </c>
      <c r="C20" s="85">
        <v>65540</v>
      </c>
      <c r="D20" s="85">
        <v>65765</v>
      </c>
      <c r="E20" s="85">
        <f t="shared" si="0"/>
        <v>225</v>
      </c>
      <c r="F20" s="68">
        <v>6.19</v>
      </c>
      <c r="G20" s="86">
        <f t="shared" si="1"/>
        <v>1392.75</v>
      </c>
      <c r="H20" s="87">
        <v>3000</v>
      </c>
      <c r="I20" s="109">
        <v>330752</v>
      </c>
      <c r="J20" s="50">
        <v>45904</v>
      </c>
      <c r="K20" s="90">
        <f>авг.25!K20+сен.25!H20-сен.25!G20</f>
        <v>5456.55</v>
      </c>
    </row>
    <row r="21" spans="1:14" x14ac:dyDescent="0.25">
      <c r="A21" s="15"/>
      <c r="B21" s="109">
        <v>14</v>
      </c>
      <c r="C21" s="85">
        <v>142326</v>
      </c>
      <c r="D21" s="85">
        <v>142946</v>
      </c>
      <c r="E21" s="85">
        <f t="shared" si="0"/>
        <v>620</v>
      </c>
      <c r="F21" s="68">
        <v>6.19</v>
      </c>
      <c r="G21" s="86">
        <f t="shared" si="1"/>
        <v>3837.8</v>
      </c>
      <c r="H21" s="87">
        <v>5000</v>
      </c>
      <c r="I21" s="109">
        <v>845330</v>
      </c>
      <c r="J21" s="50">
        <v>45909</v>
      </c>
      <c r="K21" s="90">
        <f>авг.25!K21+сен.25!H21-сен.25!G21</f>
        <v>4051.05</v>
      </c>
    </row>
    <row r="22" spans="1:14" x14ac:dyDescent="0.25">
      <c r="A22" s="111"/>
      <c r="B22" s="109">
        <v>15</v>
      </c>
      <c r="C22" s="85"/>
      <c r="D22" s="85"/>
      <c r="E22" s="85">
        <f t="shared" si="0"/>
        <v>0</v>
      </c>
      <c r="F22" s="12">
        <v>8.25</v>
      </c>
      <c r="G22" s="86">
        <f t="shared" si="1"/>
        <v>0</v>
      </c>
      <c r="H22" s="87"/>
      <c r="I22" s="109"/>
      <c r="J22" s="50"/>
      <c r="K22" s="90">
        <f>авг.25!K22+сен.25!H22-сен.25!G22</f>
        <v>0</v>
      </c>
    </row>
    <row r="23" spans="1:14" x14ac:dyDescent="0.25">
      <c r="A23" s="16"/>
      <c r="B23" s="109">
        <v>16</v>
      </c>
      <c r="C23" s="85"/>
      <c r="D23" s="85"/>
      <c r="E23" s="85">
        <f t="shared" si="0"/>
        <v>0</v>
      </c>
      <c r="F23" s="12">
        <v>8.25</v>
      </c>
      <c r="G23" s="86">
        <f t="shared" si="1"/>
        <v>0</v>
      </c>
      <c r="H23" s="87"/>
      <c r="I23" s="109"/>
      <c r="J23" s="50"/>
      <c r="K23" s="90">
        <f>авг.25!K23+сен.25!H23-сен.25!G23</f>
        <v>0</v>
      </c>
    </row>
    <row r="24" spans="1:14" x14ac:dyDescent="0.25">
      <c r="A24" s="51"/>
      <c r="B24" s="109">
        <v>17</v>
      </c>
      <c r="C24" s="85">
        <v>167283</v>
      </c>
      <c r="D24" s="85">
        <v>168286</v>
      </c>
      <c r="E24" s="85">
        <f t="shared" si="0"/>
        <v>1003</v>
      </c>
      <c r="F24" s="68">
        <v>6.19</v>
      </c>
      <c r="G24" s="86">
        <f t="shared" si="1"/>
        <v>6208.5700000000006</v>
      </c>
      <c r="H24" s="87">
        <v>5930.02</v>
      </c>
      <c r="I24" s="109">
        <v>290086</v>
      </c>
      <c r="J24" s="50">
        <v>45908</v>
      </c>
      <c r="K24" s="90">
        <f>авг.25!K24+сен.25!H24-сен.25!G24</f>
        <v>8232.380000000001</v>
      </c>
    </row>
    <row r="25" spans="1:14" x14ac:dyDescent="0.25">
      <c r="A25" s="111"/>
      <c r="B25" s="109">
        <v>18</v>
      </c>
      <c r="C25" s="85">
        <v>24492</v>
      </c>
      <c r="D25" s="85">
        <v>24686</v>
      </c>
      <c r="E25" s="85">
        <f t="shared" si="0"/>
        <v>194</v>
      </c>
      <c r="F25" s="13">
        <v>8.25</v>
      </c>
      <c r="G25" s="86">
        <f t="shared" si="1"/>
        <v>1600.5</v>
      </c>
      <c r="H25" s="87"/>
      <c r="I25" s="109"/>
      <c r="J25" s="50"/>
      <c r="K25" s="90">
        <f>авг.25!K25+сен.25!H25-сен.25!G25</f>
        <v>-3764.2399999999989</v>
      </c>
    </row>
    <row r="26" spans="1:14" x14ac:dyDescent="0.25">
      <c r="A26" s="111"/>
      <c r="B26" s="109">
        <v>19</v>
      </c>
      <c r="C26" s="85">
        <v>8192</v>
      </c>
      <c r="D26" s="85">
        <v>8450</v>
      </c>
      <c r="E26" s="85">
        <f t="shared" si="0"/>
        <v>258</v>
      </c>
      <c r="F26" s="13">
        <v>8.25</v>
      </c>
      <c r="G26" s="86">
        <f t="shared" si="1"/>
        <v>2128.5</v>
      </c>
      <c r="H26" s="87">
        <v>1500</v>
      </c>
      <c r="I26" s="109">
        <v>186142</v>
      </c>
      <c r="J26" s="50">
        <v>45909</v>
      </c>
      <c r="K26" s="90">
        <f>авг.25!K26+сен.25!H26-сен.25!G26</f>
        <v>-1708.3000000000002</v>
      </c>
    </row>
    <row r="27" spans="1:14" x14ac:dyDescent="0.25">
      <c r="A27" s="15"/>
      <c r="B27" s="109">
        <v>20</v>
      </c>
      <c r="C27" s="85">
        <v>9659</v>
      </c>
      <c r="D27" s="85">
        <v>9823</v>
      </c>
      <c r="E27" s="85">
        <f t="shared" si="0"/>
        <v>164</v>
      </c>
      <c r="F27" s="68">
        <v>6.19</v>
      </c>
      <c r="G27" s="86">
        <f t="shared" si="1"/>
        <v>1015.1600000000001</v>
      </c>
      <c r="H27" s="87"/>
      <c r="I27" s="109"/>
      <c r="J27" s="50"/>
      <c r="K27" s="90">
        <f>авг.25!K27+сен.25!H27-сен.25!G27</f>
        <v>-2252.12</v>
      </c>
    </row>
    <row r="28" spans="1:14" x14ac:dyDescent="0.25">
      <c r="A28" s="111"/>
      <c r="B28" s="109">
        <v>21</v>
      </c>
      <c r="C28" s="85">
        <v>1155</v>
      </c>
      <c r="D28" s="85">
        <v>1157</v>
      </c>
      <c r="E28" s="85">
        <f t="shared" si="0"/>
        <v>2</v>
      </c>
      <c r="F28" s="13">
        <v>8.25</v>
      </c>
      <c r="G28" s="86">
        <f t="shared" si="1"/>
        <v>16.5</v>
      </c>
      <c r="H28" s="87"/>
      <c r="I28" s="109"/>
      <c r="J28" s="50"/>
      <c r="K28" s="90">
        <f>авг.25!K28+сен.25!H28-сен.25!G28</f>
        <v>252.55999999999995</v>
      </c>
    </row>
    <row r="29" spans="1:14" x14ac:dyDescent="0.25">
      <c r="A29" s="111"/>
      <c r="B29" s="109">
        <v>22</v>
      </c>
      <c r="C29" s="85">
        <v>30782</v>
      </c>
      <c r="D29" s="85">
        <v>30907</v>
      </c>
      <c r="E29" s="85">
        <f t="shared" si="0"/>
        <v>125</v>
      </c>
      <c r="F29" s="70">
        <v>6.19</v>
      </c>
      <c r="G29" s="86">
        <f t="shared" si="1"/>
        <v>773.75</v>
      </c>
      <c r="H29" s="87">
        <f>2000+2000</f>
        <v>4000</v>
      </c>
      <c r="I29" s="109" t="s">
        <v>101</v>
      </c>
      <c r="J29" s="50">
        <v>45904</v>
      </c>
      <c r="K29" s="90">
        <f>авг.25!K29+сен.25!H29-сен.25!G29</f>
        <v>1384.2200000000003</v>
      </c>
    </row>
    <row r="30" spans="1:14" x14ac:dyDescent="0.25">
      <c r="A30" s="111"/>
      <c r="B30" s="109">
        <v>23</v>
      </c>
      <c r="C30" s="85"/>
      <c r="D30" s="85"/>
      <c r="E30" s="85">
        <f t="shared" si="0"/>
        <v>0</v>
      </c>
      <c r="F30" s="13">
        <v>8.25</v>
      </c>
      <c r="G30" s="86">
        <f t="shared" si="1"/>
        <v>0</v>
      </c>
      <c r="H30" s="87"/>
      <c r="I30" s="109"/>
      <c r="J30" s="50"/>
      <c r="K30" s="90">
        <f>авг.25!K30+сен.25!H30-сен.25!G30</f>
        <v>0</v>
      </c>
    </row>
    <row r="31" spans="1:14" x14ac:dyDescent="0.25">
      <c r="A31" s="111"/>
      <c r="B31" s="109">
        <v>24</v>
      </c>
      <c r="C31" s="85"/>
      <c r="D31" s="85"/>
      <c r="E31" s="85">
        <f t="shared" si="0"/>
        <v>0</v>
      </c>
      <c r="F31" s="13">
        <v>8.25</v>
      </c>
      <c r="G31" s="86">
        <f t="shared" si="1"/>
        <v>0</v>
      </c>
      <c r="H31" s="87"/>
      <c r="I31" s="109"/>
      <c r="J31" s="50"/>
      <c r="K31" s="90">
        <f>авг.25!K31+сен.25!H31-сен.25!G31</f>
        <v>0</v>
      </c>
      <c r="N31" s="7"/>
    </row>
    <row r="32" spans="1:14" x14ac:dyDescent="0.25">
      <c r="A32" s="15"/>
      <c r="B32" s="109">
        <v>25</v>
      </c>
      <c r="C32" s="85">
        <v>5385</v>
      </c>
      <c r="D32" s="85">
        <v>5405</v>
      </c>
      <c r="E32" s="85">
        <f t="shared" si="0"/>
        <v>20</v>
      </c>
      <c r="F32" s="70">
        <v>6.19</v>
      </c>
      <c r="G32" s="86">
        <f t="shared" si="1"/>
        <v>123.80000000000001</v>
      </c>
      <c r="H32" s="87"/>
      <c r="I32" s="109"/>
      <c r="J32" s="50"/>
      <c r="K32" s="90">
        <f>авг.25!K32+сен.25!H32-сен.25!G32</f>
        <v>3692.53</v>
      </c>
    </row>
    <row r="33" spans="1:12" x14ac:dyDescent="0.25">
      <c r="A33" s="111"/>
      <c r="B33" s="109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86">
        <f t="shared" si="1"/>
        <v>0</v>
      </c>
      <c r="H33" s="87"/>
      <c r="I33" s="109"/>
      <c r="J33" s="50"/>
      <c r="K33" s="90">
        <f>авг.25!K33+сен.25!H33-сен.25!G33</f>
        <v>0</v>
      </c>
    </row>
    <row r="34" spans="1:12" x14ac:dyDescent="0.25">
      <c r="A34" s="111"/>
      <c r="B34" s="109">
        <v>27</v>
      </c>
      <c r="C34" s="85"/>
      <c r="D34" s="85"/>
      <c r="E34" s="85">
        <f t="shared" si="0"/>
        <v>0</v>
      </c>
      <c r="F34" s="13">
        <v>8.25</v>
      </c>
      <c r="G34" s="86">
        <f t="shared" si="1"/>
        <v>0</v>
      </c>
      <c r="H34" s="87"/>
      <c r="I34" s="109"/>
      <c r="J34" s="50"/>
      <c r="K34" s="90">
        <f>авг.25!K34+сен.25!H34-сен.25!G34</f>
        <v>0</v>
      </c>
    </row>
    <row r="35" spans="1:12" x14ac:dyDescent="0.25">
      <c r="A35" s="111"/>
      <c r="B35" s="109">
        <v>28</v>
      </c>
      <c r="C35" s="85"/>
      <c r="D35" s="85"/>
      <c r="E35" s="85">
        <f t="shared" si="0"/>
        <v>0</v>
      </c>
      <c r="F35" s="13">
        <v>8.25</v>
      </c>
      <c r="G35" s="86">
        <f t="shared" si="1"/>
        <v>0</v>
      </c>
      <c r="H35" s="87"/>
      <c r="I35" s="109"/>
      <c r="J35" s="50"/>
      <c r="K35" s="90">
        <f>авг.25!K35+сен.25!H35-сен.25!G35</f>
        <v>0</v>
      </c>
    </row>
    <row r="36" spans="1:12" x14ac:dyDescent="0.25">
      <c r="A36" s="111"/>
      <c r="B36" s="109">
        <v>29</v>
      </c>
      <c r="C36" s="85"/>
      <c r="D36" s="85"/>
      <c r="E36" s="85">
        <f t="shared" si="0"/>
        <v>0</v>
      </c>
      <c r="F36" s="13">
        <v>8.25</v>
      </c>
      <c r="G36" s="86">
        <f t="shared" si="1"/>
        <v>0</v>
      </c>
      <c r="H36" s="87"/>
      <c r="I36" s="109"/>
      <c r="J36" s="50"/>
      <c r="K36" s="90">
        <f>авг.25!K36+сен.25!H36-сен.25!G36</f>
        <v>0</v>
      </c>
    </row>
    <row r="37" spans="1:12" x14ac:dyDescent="0.25">
      <c r="A37" s="111"/>
      <c r="B37" s="109">
        <v>30</v>
      </c>
      <c r="C37" s="85"/>
      <c r="D37" s="85"/>
      <c r="E37" s="85">
        <f t="shared" si="0"/>
        <v>0</v>
      </c>
      <c r="F37" s="13">
        <v>8.25</v>
      </c>
      <c r="G37" s="86">
        <f t="shared" si="1"/>
        <v>0</v>
      </c>
      <c r="H37" s="87"/>
      <c r="I37" s="109"/>
      <c r="J37" s="50"/>
      <c r="K37" s="90">
        <f>авг.25!K37+сен.25!H37-сен.25!G37</f>
        <v>0</v>
      </c>
    </row>
    <row r="38" spans="1:12" x14ac:dyDescent="0.25">
      <c r="A38" s="111"/>
      <c r="B38" s="109">
        <v>32</v>
      </c>
      <c r="C38" s="85"/>
      <c r="D38" s="85"/>
      <c r="E38" s="85">
        <f t="shared" si="0"/>
        <v>0</v>
      </c>
      <c r="F38" s="13">
        <v>8.25</v>
      </c>
      <c r="G38" s="86">
        <f t="shared" si="1"/>
        <v>0</v>
      </c>
      <c r="H38" s="87"/>
      <c r="I38" s="109"/>
      <c r="J38" s="50"/>
      <c r="K38" s="90">
        <f>авг.25!K38+сен.25!H38-сен.25!G38</f>
        <v>0</v>
      </c>
    </row>
    <row r="39" spans="1:12" x14ac:dyDescent="0.25">
      <c r="A39" s="111"/>
      <c r="B39" s="109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86">
        <f t="shared" si="1"/>
        <v>0</v>
      </c>
      <c r="H39" s="87"/>
      <c r="I39" s="109"/>
      <c r="J39" s="50"/>
      <c r="K39" s="90">
        <f>авг.25!K39+сен.25!H39-сен.25!G39</f>
        <v>0</v>
      </c>
    </row>
    <row r="40" spans="1:12" x14ac:dyDescent="0.25">
      <c r="A40" s="111"/>
      <c r="B40" s="109">
        <v>35</v>
      </c>
      <c r="C40" s="85"/>
      <c r="D40" s="85"/>
      <c r="E40" s="85">
        <f t="shared" si="0"/>
        <v>0</v>
      </c>
      <c r="F40" s="13">
        <v>8.25</v>
      </c>
      <c r="G40" s="86">
        <f t="shared" si="1"/>
        <v>0</v>
      </c>
      <c r="H40" s="87"/>
      <c r="I40" s="109"/>
      <c r="J40" s="50"/>
      <c r="K40" s="90">
        <f>авг.25!K40+сен.25!H40-сен.25!G40</f>
        <v>0</v>
      </c>
    </row>
    <row r="41" spans="1:12" x14ac:dyDescent="0.25">
      <c r="A41" s="111"/>
      <c r="B41" s="109">
        <v>36</v>
      </c>
      <c r="C41" s="85">
        <v>27064</v>
      </c>
      <c r="D41" s="85">
        <v>27274</v>
      </c>
      <c r="E41" s="85">
        <f t="shared" si="0"/>
        <v>210</v>
      </c>
      <c r="F41" s="13">
        <v>8.25</v>
      </c>
      <c r="G41" s="86">
        <f t="shared" si="1"/>
        <v>1732.5</v>
      </c>
      <c r="H41" s="87">
        <v>5000</v>
      </c>
      <c r="I41" s="109">
        <v>867394</v>
      </c>
      <c r="J41" s="50">
        <v>45917</v>
      </c>
      <c r="K41" s="90">
        <f>авг.25!K41+сен.25!H41-сен.25!G41</f>
        <v>4452.0699999999979</v>
      </c>
    </row>
    <row r="42" spans="1:12" x14ac:dyDescent="0.25">
      <c r="A42" s="111"/>
      <c r="B42" s="109">
        <v>37</v>
      </c>
      <c r="C42" s="85">
        <v>0</v>
      </c>
      <c r="D42" s="85">
        <v>500</v>
      </c>
      <c r="E42" s="85">
        <f t="shared" si="0"/>
        <v>500</v>
      </c>
      <c r="F42" s="70">
        <v>6.19</v>
      </c>
      <c r="G42" s="86">
        <f t="shared" si="1"/>
        <v>3095</v>
      </c>
      <c r="H42" s="87">
        <v>6770</v>
      </c>
      <c r="I42" s="109">
        <v>518513</v>
      </c>
      <c r="J42" s="50">
        <v>45902</v>
      </c>
      <c r="K42" s="90">
        <f>авг.25!K42+сен.25!H42-сен.25!G42</f>
        <v>-21208.489999999998</v>
      </c>
      <c r="L42" s="91"/>
    </row>
    <row r="43" spans="1:12" x14ac:dyDescent="0.25">
      <c r="A43" s="111"/>
      <c r="B43" s="109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86">
        <f t="shared" si="1"/>
        <v>0</v>
      </c>
      <c r="H43" s="87"/>
      <c r="I43" s="109"/>
      <c r="J43" s="50"/>
      <c r="K43" s="90">
        <f>авг.25!K43+сен.25!H43-сен.25!G43</f>
        <v>-733</v>
      </c>
    </row>
    <row r="44" spans="1:12" x14ac:dyDescent="0.25">
      <c r="A44" s="111"/>
      <c r="B44" s="109">
        <v>39</v>
      </c>
      <c r="C44" s="85">
        <v>22668</v>
      </c>
      <c r="D44" s="85">
        <v>22947</v>
      </c>
      <c r="E44" s="85">
        <f t="shared" si="0"/>
        <v>279</v>
      </c>
      <c r="F44" s="70">
        <v>0</v>
      </c>
      <c r="G44" s="86">
        <f t="shared" si="1"/>
        <v>0</v>
      </c>
      <c r="H44" s="87"/>
      <c r="I44" s="109"/>
      <c r="J44" s="50"/>
      <c r="K44" s="90">
        <f>авг.25!K44+сен.25!H44-сен.25!G44</f>
        <v>5302.5</v>
      </c>
    </row>
    <row r="45" spans="1:12" s="7" customFormat="1" x14ac:dyDescent="0.25">
      <c r="A45" s="111"/>
      <c r="B45" s="109">
        <v>40</v>
      </c>
      <c r="C45" s="85">
        <v>7005</v>
      </c>
      <c r="D45" s="85">
        <v>7079</v>
      </c>
      <c r="E45" s="85">
        <f t="shared" si="0"/>
        <v>74</v>
      </c>
      <c r="F45" s="13">
        <v>8.25</v>
      </c>
      <c r="G45" s="88">
        <f t="shared" si="1"/>
        <v>610.5</v>
      </c>
      <c r="H45" s="87"/>
      <c r="I45" s="109"/>
      <c r="J45" s="50"/>
      <c r="K45" s="90">
        <f>авг.25!K45+сен.25!H45-сен.25!G45</f>
        <v>-4072.96</v>
      </c>
    </row>
    <row r="46" spans="1:12" x14ac:dyDescent="0.25">
      <c r="A46" s="111"/>
      <c r="B46" s="109">
        <v>41</v>
      </c>
      <c r="C46" s="85">
        <v>10510</v>
      </c>
      <c r="D46" s="85">
        <v>10715</v>
      </c>
      <c r="E46" s="85">
        <f t="shared" si="0"/>
        <v>205</v>
      </c>
      <c r="F46" s="68">
        <v>6.19</v>
      </c>
      <c r="G46" s="86">
        <f t="shared" si="1"/>
        <v>1268.95</v>
      </c>
      <c r="H46" s="87"/>
      <c r="I46" s="109"/>
      <c r="J46" s="50"/>
      <c r="K46" s="90">
        <f>авг.25!K46+сен.25!H46-сен.25!G46</f>
        <v>2307.2299999999996</v>
      </c>
    </row>
    <row r="47" spans="1:12" x14ac:dyDescent="0.25">
      <c r="A47" s="111"/>
      <c r="B47" s="109">
        <v>42</v>
      </c>
      <c r="C47" s="85">
        <v>78774</v>
      </c>
      <c r="D47" s="85">
        <v>79068</v>
      </c>
      <c r="E47" s="85">
        <f t="shared" si="0"/>
        <v>294</v>
      </c>
      <c r="F47" s="13">
        <v>8.25</v>
      </c>
      <c r="G47" s="86">
        <f t="shared" si="1"/>
        <v>2425.5</v>
      </c>
      <c r="H47" s="87">
        <v>1856.25</v>
      </c>
      <c r="I47" s="109">
        <v>252263</v>
      </c>
      <c r="J47" s="50">
        <v>45930</v>
      </c>
      <c r="K47" s="90">
        <f>авг.25!K47+сен.25!H47-сен.25!G47</f>
        <v>1825.8999999999987</v>
      </c>
    </row>
    <row r="48" spans="1:12" x14ac:dyDescent="0.25">
      <c r="A48" s="111"/>
      <c r="B48" s="109">
        <v>43</v>
      </c>
      <c r="C48" s="85">
        <v>11100</v>
      </c>
      <c r="D48" s="85">
        <v>11422</v>
      </c>
      <c r="E48" s="85">
        <f t="shared" si="0"/>
        <v>322</v>
      </c>
      <c r="F48" s="68">
        <v>6.19</v>
      </c>
      <c r="G48" s="86">
        <f t="shared" si="1"/>
        <v>1993.18</v>
      </c>
      <c r="H48" s="87"/>
      <c r="I48" s="109"/>
      <c r="J48" s="50"/>
      <c r="K48" s="90">
        <f>авг.25!K48+сен.25!H48-сен.25!G48</f>
        <v>447.66999999999939</v>
      </c>
    </row>
    <row r="49" spans="1:11" x14ac:dyDescent="0.25">
      <c r="A49" s="111"/>
      <c r="B49" s="109">
        <v>44</v>
      </c>
      <c r="C49" s="85"/>
      <c r="D49" s="85"/>
      <c r="E49" s="85">
        <f t="shared" si="0"/>
        <v>0</v>
      </c>
      <c r="F49" s="13">
        <v>8.25</v>
      </c>
      <c r="G49" s="86">
        <f t="shared" si="1"/>
        <v>0</v>
      </c>
      <c r="H49" s="87"/>
      <c r="I49" s="109"/>
      <c r="J49" s="50"/>
      <c r="K49" s="90">
        <f>авг.25!K49+сен.25!H49-сен.25!G49</f>
        <v>0</v>
      </c>
    </row>
    <row r="50" spans="1:11" x14ac:dyDescent="0.25">
      <c r="A50" s="111"/>
      <c r="B50" s="109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86">
        <f t="shared" si="1"/>
        <v>0</v>
      </c>
      <c r="H50" s="87"/>
      <c r="I50" s="109"/>
      <c r="J50" s="50"/>
      <c r="K50" s="90">
        <f>авг.25!K50+сен.25!H50-сен.25!G50</f>
        <v>-21.990000000000002</v>
      </c>
    </row>
    <row r="51" spans="1:11" x14ac:dyDescent="0.25">
      <c r="A51" s="111"/>
      <c r="B51" s="109">
        <v>46</v>
      </c>
      <c r="C51" s="85">
        <v>12675</v>
      </c>
      <c r="D51" s="85">
        <v>12964</v>
      </c>
      <c r="E51" s="85">
        <f t="shared" si="0"/>
        <v>289</v>
      </c>
      <c r="F51" s="68">
        <v>6.19</v>
      </c>
      <c r="G51" s="86">
        <f t="shared" si="1"/>
        <v>1788.91</v>
      </c>
      <c r="H51" s="87"/>
      <c r="I51" s="109"/>
      <c r="J51" s="50"/>
      <c r="K51" s="90">
        <f>авг.25!K51+сен.25!H51-сен.25!G51</f>
        <v>478.45999999999981</v>
      </c>
    </row>
    <row r="52" spans="1:11" x14ac:dyDescent="0.25">
      <c r="A52" s="111"/>
      <c r="B52" s="109">
        <v>47</v>
      </c>
      <c r="C52" s="85">
        <v>9754</v>
      </c>
      <c r="D52" s="85">
        <v>9959</v>
      </c>
      <c r="E52" s="85">
        <f t="shared" si="0"/>
        <v>205</v>
      </c>
      <c r="F52" s="13">
        <v>8.25</v>
      </c>
      <c r="G52" s="86">
        <f t="shared" si="1"/>
        <v>1691.25</v>
      </c>
      <c r="H52" s="87"/>
      <c r="I52" s="109"/>
      <c r="J52" s="50"/>
      <c r="K52" s="90">
        <f>авг.25!K52+сен.25!H52-сен.25!G52</f>
        <v>-2026.3300000000002</v>
      </c>
    </row>
    <row r="53" spans="1:11" x14ac:dyDescent="0.25">
      <c r="A53" s="115"/>
      <c r="B53" s="109">
        <v>48</v>
      </c>
      <c r="C53" s="85">
        <v>15779</v>
      </c>
      <c r="D53" s="85">
        <v>15823</v>
      </c>
      <c r="E53" s="85">
        <f t="shared" si="0"/>
        <v>44</v>
      </c>
      <c r="F53" s="68">
        <v>6.19</v>
      </c>
      <c r="G53" s="86">
        <f t="shared" si="1"/>
        <v>272.36</v>
      </c>
      <c r="H53" s="87"/>
      <c r="I53" s="109"/>
      <c r="J53" s="50"/>
      <c r="K53" s="90">
        <f>авг.25!K53+сен.25!H53-сен.25!G53</f>
        <v>22.329999999999984</v>
      </c>
    </row>
    <row r="54" spans="1:11" x14ac:dyDescent="0.25">
      <c r="A54" s="111"/>
      <c r="B54" s="109">
        <v>49</v>
      </c>
      <c r="C54" s="85">
        <v>941</v>
      </c>
      <c r="D54" s="85">
        <v>1017</v>
      </c>
      <c r="E54" s="85">
        <f t="shared" si="0"/>
        <v>76</v>
      </c>
      <c r="F54" s="13">
        <v>8.25</v>
      </c>
      <c r="G54" s="86">
        <f t="shared" si="1"/>
        <v>627</v>
      </c>
      <c r="H54" s="87"/>
      <c r="I54" s="109"/>
      <c r="J54" s="50"/>
      <c r="K54" s="90">
        <f>авг.25!K54+сен.25!H54-сен.25!G54</f>
        <v>-3567.6800000000003</v>
      </c>
    </row>
    <row r="55" spans="1:11" x14ac:dyDescent="0.25">
      <c r="A55" s="111"/>
      <c r="B55" s="109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86">
        <f t="shared" si="1"/>
        <v>0</v>
      </c>
      <c r="H55" s="87"/>
      <c r="I55" s="109"/>
      <c r="J55" s="50"/>
      <c r="K55" s="90">
        <f>авг.25!K55+сен.25!H55-сен.25!G55</f>
        <v>664.97</v>
      </c>
    </row>
    <row r="56" spans="1:11" x14ac:dyDescent="0.25">
      <c r="A56" s="111"/>
      <c r="B56" s="109">
        <v>51</v>
      </c>
      <c r="C56" s="85"/>
      <c r="D56" s="85"/>
      <c r="E56" s="85">
        <f t="shared" si="0"/>
        <v>0</v>
      </c>
      <c r="F56" s="13">
        <v>8.25</v>
      </c>
      <c r="G56" s="86">
        <f t="shared" si="1"/>
        <v>0</v>
      </c>
      <c r="H56" s="87"/>
      <c r="I56" s="109"/>
      <c r="J56" s="50"/>
      <c r="K56" s="90">
        <f>авг.25!K56+сен.25!H56-сен.25!G56</f>
        <v>0</v>
      </c>
    </row>
    <row r="57" spans="1:11" x14ac:dyDescent="0.25">
      <c r="A57" s="111"/>
      <c r="B57" s="109">
        <v>52</v>
      </c>
      <c r="C57" s="85"/>
      <c r="D57" s="85"/>
      <c r="E57" s="85">
        <f t="shared" si="0"/>
        <v>0</v>
      </c>
      <c r="F57" s="13">
        <v>8.25</v>
      </c>
      <c r="G57" s="86">
        <f t="shared" si="1"/>
        <v>0</v>
      </c>
      <c r="H57" s="87"/>
      <c r="I57" s="109"/>
      <c r="J57" s="50"/>
      <c r="K57" s="90">
        <f>авг.25!K57+сен.25!H57-сен.25!G57</f>
        <v>0</v>
      </c>
    </row>
    <row r="58" spans="1:11" x14ac:dyDescent="0.25">
      <c r="A58" s="111"/>
      <c r="B58" s="109">
        <v>53</v>
      </c>
      <c r="C58" s="85"/>
      <c r="D58" s="85"/>
      <c r="E58" s="85">
        <f t="shared" si="0"/>
        <v>0</v>
      </c>
      <c r="F58" s="13">
        <v>8.25</v>
      </c>
      <c r="G58" s="86">
        <f t="shared" si="1"/>
        <v>0</v>
      </c>
      <c r="H58" s="87"/>
      <c r="I58" s="109"/>
      <c r="J58" s="50"/>
      <c r="K58" s="90">
        <f>авг.25!K58+сен.25!H58-сен.25!G58</f>
        <v>0</v>
      </c>
    </row>
    <row r="59" spans="1:11" x14ac:dyDescent="0.25">
      <c r="A59" s="115"/>
      <c r="B59" s="114">
        <v>54</v>
      </c>
      <c r="C59" s="85">
        <v>113099</v>
      </c>
      <c r="D59" s="85">
        <v>113607</v>
      </c>
      <c r="E59" s="85">
        <f t="shared" si="0"/>
        <v>508</v>
      </c>
      <c r="F59" s="70">
        <v>6.19</v>
      </c>
      <c r="G59" s="86">
        <f t="shared" si="1"/>
        <v>3144.52</v>
      </c>
      <c r="H59" s="87">
        <v>4079.21</v>
      </c>
      <c r="I59" s="109">
        <v>699125</v>
      </c>
      <c r="J59" s="50">
        <v>45911</v>
      </c>
      <c r="K59" s="90">
        <f>авг.25!K59+сен.25!H59-сен.25!G59</f>
        <v>-3144.5200000000009</v>
      </c>
    </row>
    <row r="60" spans="1:11" x14ac:dyDescent="0.25">
      <c r="A60" s="111"/>
      <c r="B60" s="109">
        <v>55</v>
      </c>
      <c r="C60" s="85"/>
      <c r="D60" s="85"/>
      <c r="E60" s="85">
        <f t="shared" si="0"/>
        <v>0</v>
      </c>
      <c r="F60" s="13">
        <v>8.25</v>
      </c>
      <c r="G60" s="86">
        <f t="shared" si="1"/>
        <v>0</v>
      </c>
      <c r="H60" s="87"/>
      <c r="I60" s="109"/>
      <c r="J60" s="50"/>
      <c r="K60" s="90">
        <f>авг.25!K60+сен.25!H60-сен.25!G60</f>
        <v>0</v>
      </c>
    </row>
    <row r="61" spans="1:11" x14ac:dyDescent="0.25">
      <c r="A61" s="111"/>
      <c r="B61" s="109">
        <v>56</v>
      </c>
      <c r="C61" s="85">
        <v>1786</v>
      </c>
      <c r="D61" s="85">
        <v>1856</v>
      </c>
      <c r="E61" s="85">
        <f t="shared" si="0"/>
        <v>70</v>
      </c>
      <c r="F61" s="13">
        <v>8.25</v>
      </c>
      <c r="G61" s="86">
        <f t="shared" si="1"/>
        <v>577.5</v>
      </c>
      <c r="H61" s="87"/>
      <c r="I61" s="109"/>
      <c r="J61" s="50"/>
      <c r="K61" s="90">
        <f>авг.25!K61+сен.25!H61-сен.25!G61</f>
        <v>-2982.87</v>
      </c>
    </row>
    <row r="62" spans="1:11" x14ac:dyDescent="0.25">
      <c r="A62" s="111"/>
      <c r="B62" s="109">
        <v>57</v>
      </c>
      <c r="C62" s="85">
        <v>26400</v>
      </c>
      <c r="D62" s="85">
        <v>26673</v>
      </c>
      <c r="E62" s="85">
        <f t="shared" si="0"/>
        <v>273</v>
      </c>
      <c r="F62" s="70">
        <v>6.19</v>
      </c>
      <c r="G62" s="86">
        <f t="shared" si="1"/>
        <v>1689.8700000000001</v>
      </c>
      <c r="H62" s="87">
        <v>20000</v>
      </c>
      <c r="I62" s="109">
        <v>945497</v>
      </c>
      <c r="J62" s="50">
        <v>45902</v>
      </c>
      <c r="K62" s="90">
        <f>авг.25!K62+сен.25!H62-сен.25!G62</f>
        <v>27735.02</v>
      </c>
    </row>
    <row r="63" spans="1:11" x14ac:dyDescent="0.25">
      <c r="A63" s="111"/>
      <c r="B63" s="109">
        <v>58</v>
      </c>
      <c r="C63" s="85">
        <v>24198</v>
      </c>
      <c r="D63" s="85">
        <v>24516</v>
      </c>
      <c r="E63" s="85">
        <f t="shared" si="0"/>
        <v>318</v>
      </c>
      <c r="F63" s="70">
        <v>6.19</v>
      </c>
      <c r="G63" s="86">
        <f t="shared" si="1"/>
        <v>1968.42</v>
      </c>
      <c r="H63" s="87"/>
      <c r="I63" s="109"/>
      <c r="J63" s="50"/>
      <c r="K63" s="90">
        <f>авг.25!K63+сен.25!H63-сен.25!G63</f>
        <v>4467.1100000000006</v>
      </c>
    </row>
    <row r="64" spans="1:11" x14ac:dyDescent="0.25">
      <c r="A64" s="17"/>
      <c r="B64" s="109">
        <v>60</v>
      </c>
      <c r="C64" s="85">
        <v>3287</v>
      </c>
      <c r="D64" s="85">
        <v>3375</v>
      </c>
      <c r="E64" s="85">
        <f t="shared" si="0"/>
        <v>88</v>
      </c>
      <c r="F64" s="13">
        <v>8.25</v>
      </c>
      <c r="G64" s="86">
        <f t="shared" si="1"/>
        <v>726</v>
      </c>
      <c r="H64" s="87">
        <v>500</v>
      </c>
      <c r="I64" s="109">
        <v>250949</v>
      </c>
      <c r="J64" s="50">
        <v>45918</v>
      </c>
      <c r="K64" s="90">
        <f>авг.25!K64+сен.25!H64-сен.25!G64</f>
        <v>-1208.1200000000003</v>
      </c>
    </row>
    <row r="65" spans="1:11" x14ac:dyDescent="0.25">
      <c r="A65" s="115"/>
      <c r="B65" s="109">
        <v>61</v>
      </c>
      <c r="C65" s="85">
        <v>70751</v>
      </c>
      <c r="D65" s="85">
        <v>71082</v>
      </c>
      <c r="E65" s="85">
        <f t="shared" si="0"/>
        <v>331</v>
      </c>
      <c r="F65" s="68">
        <v>6.19</v>
      </c>
      <c r="G65" s="86">
        <f t="shared" si="1"/>
        <v>2048.8900000000003</v>
      </c>
      <c r="H65" s="87"/>
      <c r="I65" s="109"/>
      <c r="J65" s="50"/>
      <c r="K65" s="90">
        <f>авг.25!K65+сен.25!H65-сен.25!G65</f>
        <v>15083.720000000005</v>
      </c>
    </row>
    <row r="66" spans="1:11" x14ac:dyDescent="0.25">
      <c r="A66" s="111"/>
      <c r="B66" s="109">
        <v>62</v>
      </c>
      <c r="C66" s="85">
        <v>15286</v>
      </c>
      <c r="D66" s="85">
        <v>15876</v>
      </c>
      <c r="E66" s="85">
        <f t="shared" si="0"/>
        <v>590</v>
      </c>
      <c r="F66" s="13">
        <v>8.25</v>
      </c>
      <c r="G66" s="86">
        <f t="shared" si="1"/>
        <v>4867.5</v>
      </c>
      <c r="H66" s="87"/>
      <c r="I66" s="109"/>
      <c r="J66" s="50"/>
      <c r="K66" s="90">
        <f>авг.25!K66+сен.25!H66-сен.25!G66</f>
        <v>-7236.48</v>
      </c>
    </row>
    <row r="67" spans="1:11" x14ac:dyDescent="0.25">
      <c r="A67" s="115"/>
      <c r="B67" s="109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86">
        <f t="shared" si="1"/>
        <v>0</v>
      </c>
      <c r="H67" s="87"/>
      <c r="I67" s="109"/>
      <c r="J67" s="50"/>
      <c r="K67" s="90">
        <f>авг.25!K67+сен.25!H67-сен.25!G67</f>
        <v>491.58999999999992</v>
      </c>
    </row>
    <row r="68" spans="1:11" x14ac:dyDescent="0.25">
      <c r="A68" s="111"/>
      <c r="B68" s="109">
        <v>64</v>
      </c>
      <c r="C68" s="85">
        <v>21474</v>
      </c>
      <c r="D68" s="85">
        <v>21688</v>
      </c>
      <c r="E68" s="85">
        <f t="shared" si="0"/>
        <v>214</v>
      </c>
      <c r="F68" s="68">
        <v>6.19</v>
      </c>
      <c r="G68" s="86">
        <f t="shared" si="1"/>
        <v>1324.66</v>
      </c>
      <c r="H68" s="87"/>
      <c r="I68" s="109"/>
      <c r="J68" s="50"/>
      <c r="K68" s="90">
        <f>авг.25!K68+сен.25!H68-сен.25!G68</f>
        <v>3748.5200000000004</v>
      </c>
    </row>
    <row r="69" spans="1:11" x14ac:dyDescent="0.25">
      <c r="A69" s="111"/>
      <c r="B69" s="109">
        <v>65</v>
      </c>
      <c r="C69" s="85">
        <v>8469</v>
      </c>
      <c r="D69" s="85">
        <v>8604</v>
      </c>
      <c r="E69" s="85">
        <f t="shared" si="0"/>
        <v>135</v>
      </c>
      <c r="F69" s="13">
        <v>8.25</v>
      </c>
      <c r="G69" s="86">
        <f t="shared" si="1"/>
        <v>1113.75</v>
      </c>
      <c r="H69" s="87">
        <v>10000</v>
      </c>
      <c r="I69" s="109">
        <v>17037</v>
      </c>
      <c r="J69" s="50">
        <v>45924</v>
      </c>
      <c r="K69" s="90">
        <f>авг.25!K69+сен.25!H69-сен.25!G69</f>
        <v>1324.58</v>
      </c>
    </row>
    <row r="70" spans="1:11" x14ac:dyDescent="0.25">
      <c r="A70" s="111"/>
      <c r="B70" s="109">
        <v>67</v>
      </c>
      <c r="C70" s="85">
        <v>11869</v>
      </c>
      <c r="D70" s="85">
        <v>12105</v>
      </c>
      <c r="E70" s="85">
        <f t="shared" si="0"/>
        <v>236</v>
      </c>
      <c r="F70" s="13">
        <v>8.25</v>
      </c>
      <c r="G70" s="86">
        <f t="shared" si="1"/>
        <v>1947</v>
      </c>
      <c r="H70" s="87"/>
      <c r="I70" s="109"/>
      <c r="J70" s="50"/>
      <c r="K70" s="90">
        <f>авг.25!K70+сен.25!H70-сен.25!G70</f>
        <v>-6679.5399999999991</v>
      </c>
    </row>
    <row r="71" spans="1:11" x14ac:dyDescent="0.25">
      <c r="A71" s="111"/>
      <c r="B71" s="109">
        <v>68</v>
      </c>
      <c r="C71" s="85">
        <v>126484</v>
      </c>
      <c r="D71" s="85">
        <v>126866</v>
      </c>
      <c r="E71" s="85">
        <f t="shared" si="0"/>
        <v>382</v>
      </c>
      <c r="F71" s="68">
        <v>6.19</v>
      </c>
      <c r="G71" s="86">
        <f t="shared" si="1"/>
        <v>2364.58</v>
      </c>
      <c r="H71" s="87">
        <v>2550.2800000000002</v>
      </c>
      <c r="I71" s="109">
        <v>170211</v>
      </c>
      <c r="J71" s="50">
        <v>45922</v>
      </c>
      <c r="K71" s="90">
        <f>авг.25!K71+сен.25!H71-сен.25!G71</f>
        <v>10665.620000000004</v>
      </c>
    </row>
    <row r="72" spans="1:11" x14ac:dyDescent="0.25">
      <c r="A72" s="111"/>
      <c r="B72" s="109">
        <v>69</v>
      </c>
      <c r="C72" s="85">
        <v>108732</v>
      </c>
      <c r="D72" s="85">
        <v>109257</v>
      </c>
      <c r="E72" s="85">
        <f t="shared" ref="E72:E138" si="2">D72-C72</f>
        <v>525</v>
      </c>
      <c r="F72" s="68">
        <v>6.19</v>
      </c>
      <c r="G72" s="86">
        <f t="shared" ref="G72:G138" si="3">F72*E72</f>
        <v>3249.75</v>
      </c>
      <c r="H72" s="87">
        <v>3862.56</v>
      </c>
      <c r="I72" s="109">
        <v>422577</v>
      </c>
      <c r="J72" s="50">
        <v>45904</v>
      </c>
      <c r="K72" s="90">
        <f>авг.25!K72+сен.25!H72-сен.25!G72</f>
        <v>4556.99</v>
      </c>
    </row>
    <row r="73" spans="1:11" x14ac:dyDescent="0.25">
      <c r="A73" s="111"/>
      <c r="B73" s="109">
        <v>70</v>
      </c>
      <c r="C73" s="85">
        <v>34853</v>
      </c>
      <c r="D73" s="85">
        <v>34989</v>
      </c>
      <c r="E73" s="85">
        <f t="shared" si="2"/>
        <v>136</v>
      </c>
      <c r="F73" s="68">
        <v>6.19</v>
      </c>
      <c r="G73" s="86">
        <f t="shared" si="3"/>
        <v>841.84</v>
      </c>
      <c r="H73" s="87">
        <v>1000</v>
      </c>
      <c r="I73" s="109">
        <v>853018</v>
      </c>
      <c r="J73" s="50">
        <v>45925</v>
      </c>
      <c r="K73" s="90">
        <f>авг.25!K73+сен.25!H73-сен.25!G73</f>
        <v>17166.400000000001</v>
      </c>
    </row>
    <row r="74" spans="1:11" x14ac:dyDescent="0.25">
      <c r="A74" s="111"/>
      <c r="B74" s="109">
        <v>71</v>
      </c>
      <c r="C74" s="85">
        <v>1361</v>
      </c>
      <c r="D74" s="85">
        <v>1875</v>
      </c>
      <c r="E74" s="85">
        <f t="shared" si="2"/>
        <v>514</v>
      </c>
      <c r="F74" s="68">
        <v>6.19</v>
      </c>
      <c r="G74" s="86">
        <f t="shared" si="3"/>
        <v>3181.6600000000003</v>
      </c>
      <c r="H74" s="87"/>
      <c r="I74" s="109"/>
      <c r="J74" s="50"/>
      <c r="K74" s="90">
        <f>авг.25!K74+сен.25!H74-сен.25!G74</f>
        <v>-8593.09</v>
      </c>
    </row>
    <row r="75" spans="1:11" x14ac:dyDescent="0.25">
      <c r="A75" s="111"/>
      <c r="B75" s="109">
        <v>72</v>
      </c>
      <c r="C75" s="85">
        <v>9265</v>
      </c>
      <c r="D75" s="85">
        <v>9476</v>
      </c>
      <c r="E75" s="85">
        <f t="shared" si="2"/>
        <v>211</v>
      </c>
      <c r="F75" s="13">
        <v>8.25</v>
      </c>
      <c r="G75" s="86">
        <f t="shared" si="3"/>
        <v>1740.75</v>
      </c>
      <c r="H75" s="87">
        <v>1206.52</v>
      </c>
      <c r="I75" s="109">
        <v>756928</v>
      </c>
      <c r="J75" s="50">
        <v>45905</v>
      </c>
      <c r="K75" s="90">
        <f>авг.25!K75+сен.25!H75-сен.25!G75</f>
        <v>-2448.9899999999998</v>
      </c>
    </row>
    <row r="76" spans="1:11" x14ac:dyDescent="0.25">
      <c r="A76" s="111"/>
      <c r="B76" s="109">
        <v>73</v>
      </c>
      <c r="C76" s="85">
        <v>30979</v>
      </c>
      <c r="D76" s="85">
        <v>31220</v>
      </c>
      <c r="E76" s="85">
        <f t="shared" si="2"/>
        <v>241</v>
      </c>
      <c r="F76" s="13">
        <v>8.25</v>
      </c>
      <c r="G76" s="86">
        <f t="shared" si="3"/>
        <v>1988.25</v>
      </c>
      <c r="H76" s="87"/>
      <c r="I76" s="109"/>
      <c r="J76" s="50"/>
      <c r="K76" s="90">
        <f>авг.25!K76+сен.25!H76-сен.25!G76</f>
        <v>-6123.66</v>
      </c>
    </row>
    <row r="77" spans="1:11" x14ac:dyDescent="0.25">
      <c r="A77" s="111"/>
      <c r="B77" s="109">
        <v>74</v>
      </c>
      <c r="C77" s="85"/>
      <c r="D77" s="85"/>
      <c r="E77" s="85">
        <f t="shared" si="2"/>
        <v>0</v>
      </c>
      <c r="F77" s="13">
        <v>8.25</v>
      </c>
      <c r="G77" s="86">
        <f t="shared" si="3"/>
        <v>0</v>
      </c>
      <c r="H77" s="87"/>
      <c r="I77" s="109"/>
      <c r="J77" s="50"/>
      <c r="K77" s="90">
        <f>авг.25!K77+сен.25!H77-сен.25!G77</f>
        <v>0</v>
      </c>
    </row>
    <row r="78" spans="1:11" x14ac:dyDescent="0.25">
      <c r="A78" s="111"/>
      <c r="B78" s="109">
        <v>75</v>
      </c>
      <c r="C78" s="85"/>
      <c r="D78" s="85"/>
      <c r="E78" s="85">
        <f t="shared" si="2"/>
        <v>0</v>
      </c>
      <c r="F78" s="13">
        <v>8.25</v>
      </c>
      <c r="G78" s="86">
        <f t="shared" si="3"/>
        <v>0</v>
      </c>
      <c r="H78" s="87"/>
      <c r="I78" s="109"/>
      <c r="J78" s="50"/>
      <c r="K78" s="90">
        <f>авг.25!K78+сен.25!H78-сен.25!G78</f>
        <v>0</v>
      </c>
    </row>
    <row r="79" spans="1:11" x14ac:dyDescent="0.25">
      <c r="A79" s="111"/>
      <c r="B79" s="109">
        <v>76</v>
      </c>
      <c r="C79" s="85">
        <v>5181</v>
      </c>
      <c r="D79" s="85">
        <v>5291</v>
      </c>
      <c r="E79" s="85">
        <f t="shared" si="2"/>
        <v>110</v>
      </c>
      <c r="F79" s="13">
        <v>8.25</v>
      </c>
      <c r="G79" s="86">
        <f t="shared" si="3"/>
        <v>907.5</v>
      </c>
      <c r="H79" s="87"/>
      <c r="I79" s="109"/>
      <c r="J79" s="50"/>
      <c r="K79" s="90">
        <f>авг.25!K79+сен.25!H79-сен.25!G79</f>
        <v>11.769999999999982</v>
      </c>
    </row>
    <row r="80" spans="1:11" x14ac:dyDescent="0.25">
      <c r="A80" s="111"/>
      <c r="B80" s="109">
        <v>77</v>
      </c>
      <c r="C80" s="85">
        <v>14333</v>
      </c>
      <c r="D80" s="85">
        <v>14597</v>
      </c>
      <c r="E80" s="85">
        <f t="shared" si="2"/>
        <v>264</v>
      </c>
      <c r="F80" s="13">
        <v>8.25</v>
      </c>
      <c r="G80" s="86">
        <f t="shared" si="3"/>
        <v>2178</v>
      </c>
      <c r="H80" s="87"/>
      <c r="I80" s="109"/>
      <c r="J80" s="50"/>
      <c r="K80" s="90">
        <f>авг.25!K80+сен.25!H80-сен.25!G80</f>
        <v>-5125.0000000000009</v>
      </c>
    </row>
    <row r="81" spans="1:12" x14ac:dyDescent="0.25">
      <c r="A81" s="15"/>
      <c r="B81" s="109">
        <v>79</v>
      </c>
      <c r="C81" s="85">
        <v>30125</v>
      </c>
      <c r="D81" s="85">
        <v>30463</v>
      </c>
      <c r="E81" s="85">
        <f t="shared" si="2"/>
        <v>338</v>
      </c>
      <c r="F81" s="13">
        <v>8.25</v>
      </c>
      <c r="G81" s="86">
        <f t="shared" si="3"/>
        <v>2788.5</v>
      </c>
      <c r="H81" s="87"/>
      <c r="I81" s="109"/>
      <c r="J81" s="50"/>
      <c r="K81" s="90">
        <f>авг.25!K81+сен.25!H81-сен.25!G81</f>
        <v>-1258.5699999999997</v>
      </c>
    </row>
    <row r="82" spans="1:12" x14ac:dyDescent="0.25">
      <c r="A82" s="111"/>
      <c r="B82" s="109">
        <v>80</v>
      </c>
      <c r="C82" s="85">
        <v>27897</v>
      </c>
      <c r="D82" s="85">
        <v>28052</v>
      </c>
      <c r="E82" s="85">
        <f t="shared" si="2"/>
        <v>155</v>
      </c>
      <c r="F82" s="13">
        <v>8.25</v>
      </c>
      <c r="G82" s="86">
        <f t="shared" si="3"/>
        <v>1278.75</v>
      </c>
      <c r="H82" s="87">
        <v>12000</v>
      </c>
      <c r="I82" s="109">
        <v>909852</v>
      </c>
      <c r="J82" s="50">
        <v>45905</v>
      </c>
      <c r="K82" s="90">
        <f>авг.25!K82+сен.25!H82-сен.25!G82</f>
        <v>-73.250000000001819</v>
      </c>
    </row>
    <row r="83" spans="1:12" x14ac:dyDescent="0.25">
      <c r="A83" s="111"/>
      <c r="B83" s="109">
        <v>81</v>
      </c>
      <c r="C83" s="85">
        <v>64445</v>
      </c>
      <c r="D83" s="85">
        <v>64758</v>
      </c>
      <c r="E83" s="85">
        <f t="shared" si="2"/>
        <v>313</v>
      </c>
      <c r="F83" s="68">
        <v>6.19</v>
      </c>
      <c r="G83" s="86">
        <f t="shared" si="3"/>
        <v>1937.47</v>
      </c>
      <c r="H83" s="87"/>
      <c r="I83" s="109"/>
      <c r="J83" s="50"/>
      <c r="K83" s="90">
        <f>авг.25!K83+сен.25!H83-сен.25!G83</f>
        <v>786.55</v>
      </c>
    </row>
    <row r="84" spans="1:12" x14ac:dyDescent="0.25">
      <c r="A84" s="111"/>
      <c r="B84" s="109">
        <v>82</v>
      </c>
      <c r="C84" s="85">
        <v>38765</v>
      </c>
      <c r="D84" s="85">
        <v>38893</v>
      </c>
      <c r="E84" s="85">
        <f t="shared" si="2"/>
        <v>128</v>
      </c>
      <c r="F84" s="68">
        <v>6.19</v>
      </c>
      <c r="G84" s="86">
        <f t="shared" si="3"/>
        <v>792.32</v>
      </c>
      <c r="H84" s="87">
        <f>1500+1500</f>
        <v>3000</v>
      </c>
      <c r="I84" s="109" t="s">
        <v>102</v>
      </c>
      <c r="J84" s="50" t="s">
        <v>103</v>
      </c>
      <c r="K84" s="90">
        <f>авг.25!K84+сен.25!H84-сен.25!G84</f>
        <v>1207.2799999999997</v>
      </c>
    </row>
    <row r="85" spans="1:12" x14ac:dyDescent="0.25">
      <c r="A85" s="111"/>
      <c r="B85" s="109">
        <v>83</v>
      </c>
      <c r="C85" s="85">
        <v>18452</v>
      </c>
      <c r="D85" s="85">
        <v>18584</v>
      </c>
      <c r="E85" s="85">
        <f t="shared" si="2"/>
        <v>132</v>
      </c>
      <c r="F85" s="68">
        <v>6.19</v>
      </c>
      <c r="G85" s="86">
        <f t="shared" si="3"/>
        <v>817.08</v>
      </c>
      <c r="H85" s="87">
        <v>1000</v>
      </c>
      <c r="I85" s="109">
        <v>589813</v>
      </c>
      <c r="J85" s="50">
        <v>45904</v>
      </c>
      <c r="K85" s="90">
        <f>авг.25!K85+сен.25!H85-сен.25!G85</f>
        <v>-2255.09</v>
      </c>
    </row>
    <row r="86" spans="1:12" x14ac:dyDescent="0.25">
      <c r="A86" s="111"/>
      <c r="B86" s="109">
        <v>84</v>
      </c>
      <c r="C86" s="85">
        <v>8279</v>
      </c>
      <c r="D86" s="85">
        <v>8279</v>
      </c>
      <c r="E86" s="85">
        <f t="shared" si="2"/>
        <v>0</v>
      </c>
      <c r="F86" s="13">
        <v>8.25</v>
      </c>
      <c r="G86" s="86">
        <f t="shared" si="3"/>
        <v>0</v>
      </c>
      <c r="H86" s="87">
        <v>1000</v>
      </c>
      <c r="I86" s="109">
        <v>240627</v>
      </c>
      <c r="J86" s="50">
        <v>45908</v>
      </c>
      <c r="K86" s="90">
        <f>авг.25!K86+сен.25!H86-сен.25!G86</f>
        <v>-2187.5</v>
      </c>
    </row>
    <row r="87" spans="1:12" x14ac:dyDescent="0.25">
      <c r="A87" s="15"/>
      <c r="B87" s="109">
        <v>85</v>
      </c>
      <c r="C87" s="85">
        <v>24792</v>
      </c>
      <c r="D87" s="85">
        <v>24863</v>
      </c>
      <c r="E87" s="85">
        <f t="shared" si="2"/>
        <v>71</v>
      </c>
      <c r="F87" s="13">
        <v>8.25</v>
      </c>
      <c r="G87" s="86">
        <f t="shared" si="3"/>
        <v>585.75</v>
      </c>
      <c r="H87" s="87">
        <v>2500</v>
      </c>
      <c r="I87" s="109">
        <v>2337</v>
      </c>
      <c r="J87" s="50">
        <v>45905</v>
      </c>
      <c r="K87" s="90">
        <f>авг.25!K87+сен.25!H87-сен.25!G87</f>
        <v>-376.28999999999996</v>
      </c>
    </row>
    <row r="88" spans="1:12" x14ac:dyDescent="0.25">
      <c r="A88" s="111"/>
      <c r="B88" s="109">
        <v>86</v>
      </c>
      <c r="C88" s="85"/>
      <c r="D88" s="85"/>
      <c r="E88" s="85">
        <f t="shared" si="2"/>
        <v>0</v>
      </c>
      <c r="F88" s="13">
        <v>8.25</v>
      </c>
      <c r="G88" s="86">
        <f t="shared" si="3"/>
        <v>0</v>
      </c>
      <c r="H88" s="87"/>
      <c r="I88" s="109"/>
      <c r="J88" s="50"/>
      <c r="K88" s="90">
        <f>авг.25!K88+сен.25!H88-сен.25!G88</f>
        <v>0</v>
      </c>
    </row>
    <row r="89" spans="1:12" x14ac:dyDescent="0.25">
      <c r="A89" s="111"/>
      <c r="B89" s="109">
        <v>87</v>
      </c>
      <c r="C89" s="85">
        <v>19026</v>
      </c>
      <c r="D89" s="85">
        <v>19284</v>
      </c>
      <c r="E89" s="85">
        <f t="shared" si="2"/>
        <v>258</v>
      </c>
      <c r="F89" s="13">
        <v>8.25</v>
      </c>
      <c r="G89" s="86">
        <f t="shared" si="3"/>
        <v>2128.5</v>
      </c>
      <c r="H89" s="87"/>
      <c r="I89" s="109"/>
      <c r="J89" s="50"/>
      <c r="K89" s="90">
        <f>авг.25!K89+сен.25!H89-сен.25!G89</f>
        <v>-17685.47</v>
      </c>
    </row>
    <row r="90" spans="1:12" x14ac:dyDescent="0.25">
      <c r="A90" s="111"/>
      <c r="B90" s="109">
        <v>88</v>
      </c>
      <c r="C90" s="85">
        <v>3915</v>
      </c>
      <c r="D90" s="85">
        <v>5793</v>
      </c>
      <c r="E90" s="85">
        <f t="shared" si="2"/>
        <v>1878</v>
      </c>
      <c r="F90" s="13">
        <v>8.25</v>
      </c>
      <c r="G90" s="86">
        <f t="shared" si="3"/>
        <v>15493.5</v>
      </c>
      <c r="H90" s="87"/>
      <c r="I90" s="109"/>
      <c r="J90" s="50"/>
      <c r="K90" s="90">
        <f>авг.25!K90+сен.25!H90-сен.25!G90</f>
        <v>-26882.63</v>
      </c>
    </row>
    <row r="91" spans="1:12" x14ac:dyDescent="0.25">
      <c r="A91" s="111"/>
      <c r="B91" s="109">
        <v>89</v>
      </c>
      <c r="C91" s="85">
        <v>12824</v>
      </c>
      <c r="D91" s="85">
        <v>12992</v>
      </c>
      <c r="E91" s="85">
        <f t="shared" si="2"/>
        <v>168</v>
      </c>
      <c r="F91" s="68">
        <v>6.19</v>
      </c>
      <c r="G91" s="86">
        <f t="shared" si="3"/>
        <v>1039.92</v>
      </c>
      <c r="H91" s="87"/>
      <c r="I91" s="109"/>
      <c r="J91" s="50"/>
      <c r="K91" s="90">
        <f>авг.25!K91+сен.25!H91-сен.25!G91</f>
        <v>383.42000000000007</v>
      </c>
    </row>
    <row r="92" spans="1:12" x14ac:dyDescent="0.25">
      <c r="A92" s="111"/>
      <c r="B92" s="109">
        <v>90</v>
      </c>
      <c r="C92" s="85">
        <v>2159</v>
      </c>
      <c r="D92" s="85">
        <v>2312</v>
      </c>
      <c r="E92" s="85">
        <f t="shared" si="2"/>
        <v>153</v>
      </c>
      <c r="F92" s="13">
        <v>8.25</v>
      </c>
      <c r="G92" s="86">
        <f t="shared" si="3"/>
        <v>1262.25</v>
      </c>
      <c r="H92" s="87"/>
      <c r="I92" s="109"/>
      <c r="J92" s="50"/>
      <c r="K92" s="90">
        <f>авг.25!K92+сен.25!H92-сен.25!G92</f>
        <v>1320.6100000000006</v>
      </c>
      <c r="L92" t="s">
        <v>104</v>
      </c>
    </row>
    <row r="93" spans="1:12" x14ac:dyDescent="0.25">
      <c r="A93" s="111"/>
      <c r="B93" s="109">
        <v>91</v>
      </c>
      <c r="C93" s="85"/>
      <c r="D93" s="85"/>
      <c r="E93" s="85">
        <f t="shared" si="2"/>
        <v>0</v>
      </c>
      <c r="F93" s="13">
        <v>8.25</v>
      </c>
      <c r="G93" s="86">
        <f t="shared" si="3"/>
        <v>0</v>
      </c>
      <c r="H93" s="87"/>
      <c r="I93" s="109"/>
      <c r="J93" s="50"/>
      <c r="K93" s="90">
        <f>авг.25!K93+сен.25!H93-сен.25!G93</f>
        <v>0</v>
      </c>
    </row>
    <row r="94" spans="1:12" x14ac:dyDescent="0.25">
      <c r="A94" s="111"/>
      <c r="B94" s="109">
        <v>92</v>
      </c>
      <c r="C94" s="85">
        <v>26486</v>
      </c>
      <c r="D94" s="85">
        <v>26544</v>
      </c>
      <c r="E94" s="85">
        <f t="shared" si="2"/>
        <v>58</v>
      </c>
      <c r="F94" s="13">
        <v>8.25</v>
      </c>
      <c r="G94" s="86">
        <f t="shared" si="3"/>
        <v>478.5</v>
      </c>
      <c r="H94" s="87"/>
      <c r="I94" s="109"/>
      <c r="J94" s="50"/>
      <c r="K94" s="90">
        <f>авг.25!K94+сен.25!H94-сен.25!G94</f>
        <v>1721.9899999999998</v>
      </c>
    </row>
    <row r="95" spans="1:12" x14ac:dyDescent="0.25">
      <c r="A95" s="111"/>
      <c r="B95" s="109">
        <v>93</v>
      </c>
      <c r="C95" s="85">
        <v>22727</v>
      </c>
      <c r="D95" s="85">
        <v>22966</v>
      </c>
      <c r="E95" s="85">
        <f t="shared" si="2"/>
        <v>239</v>
      </c>
      <c r="F95" s="13">
        <v>8.25</v>
      </c>
      <c r="G95" s="86">
        <f t="shared" si="3"/>
        <v>1971.75</v>
      </c>
      <c r="H95" s="87"/>
      <c r="I95" s="109"/>
      <c r="J95" s="50"/>
      <c r="K95" s="90">
        <f>авг.25!K95+сен.25!H95-сен.25!G95</f>
        <v>-8329.66</v>
      </c>
    </row>
    <row r="96" spans="1:12" x14ac:dyDescent="0.25">
      <c r="A96" s="111"/>
      <c r="B96" s="109">
        <v>94</v>
      </c>
      <c r="C96" s="85">
        <v>1949</v>
      </c>
      <c r="D96" s="85">
        <v>2081</v>
      </c>
      <c r="E96" s="85">
        <f t="shared" si="2"/>
        <v>132</v>
      </c>
      <c r="F96" s="70">
        <v>6.19</v>
      </c>
      <c r="G96" s="86">
        <f t="shared" si="3"/>
        <v>817.08</v>
      </c>
      <c r="H96" s="87">
        <v>762</v>
      </c>
      <c r="I96" s="109">
        <v>435959</v>
      </c>
      <c r="J96" s="50">
        <v>45908</v>
      </c>
      <c r="K96" s="90">
        <f>авг.25!K96+сен.25!H96-сен.25!G96</f>
        <v>1116.5799999999995</v>
      </c>
    </row>
    <row r="97" spans="1:11" x14ac:dyDescent="0.25">
      <c r="A97" s="111"/>
      <c r="B97" s="109">
        <v>95</v>
      </c>
      <c r="C97" s="85">
        <v>974</v>
      </c>
      <c r="D97" s="85">
        <v>974</v>
      </c>
      <c r="E97" s="85">
        <f t="shared" si="2"/>
        <v>0</v>
      </c>
      <c r="F97" s="13">
        <v>8.25</v>
      </c>
      <c r="G97" s="86">
        <f t="shared" si="3"/>
        <v>0</v>
      </c>
      <c r="H97" s="87"/>
      <c r="I97" s="109"/>
      <c r="J97" s="50"/>
      <c r="K97" s="90">
        <f>авг.25!K97+сен.25!H97-сен.25!G97</f>
        <v>0</v>
      </c>
    </row>
    <row r="98" spans="1:11" x14ac:dyDescent="0.25">
      <c r="A98" s="111"/>
      <c r="B98" s="109">
        <v>96</v>
      </c>
      <c r="C98" s="85">
        <v>55295</v>
      </c>
      <c r="D98" s="85">
        <v>55773</v>
      </c>
      <c r="E98" s="85">
        <f t="shared" si="2"/>
        <v>478</v>
      </c>
      <c r="F98" s="13">
        <v>8.25</v>
      </c>
      <c r="G98" s="86">
        <f t="shared" si="3"/>
        <v>3943.5</v>
      </c>
      <c r="H98" s="87"/>
      <c r="I98" s="109"/>
      <c r="J98" s="50"/>
      <c r="K98" s="90">
        <f>авг.25!K98+сен.25!H98-сен.25!G98</f>
        <v>-3498.5900000000011</v>
      </c>
    </row>
    <row r="99" spans="1:11" x14ac:dyDescent="0.25">
      <c r="A99" s="111"/>
      <c r="B99" s="109">
        <v>97</v>
      </c>
      <c r="C99" s="85"/>
      <c r="D99" s="85"/>
      <c r="E99" s="85">
        <f t="shared" si="2"/>
        <v>0</v>
      </c>
      <c r="F99" s="13">
        <v>8.25</v>
      </c>
      <c r="G99" s="86">
        <f t="shared" si="3"/>
        <v>0</v>
      </c>
      <c r="H99" s="87"/>
      <c r="I99" s="109"/>
      <c r="J99" s="50"/>
      <c r="K99" s="90">
        <f>авг.25!K99+сен.25!H99-сен.25!G99</f>
        <v>0</v>
      </c>
    </row>
    <row r="100" spans="1:11" x14ac:dyDescent="0.25">
      <c r="A100" s="111"/>
      <c r="B100" s="109" t="s">
        <v>14</v>
      </c>
      <c r="C100" s="85">
        <v>700</v>
      </c>
      <c r="D100" s="85">
        <v>747</v>
      </c>
      <c r="E100" s="85">
        <f t="shared" si="2"/>
        <v>47</v>
      </c>
      <c r="F100" s="13">
        <v>8.25</v>
      </c>
      <c r="G100" s="86">
        <f t="shared" si="3"/>
        <v>387.75</v>
      </c>
      <c r="H100" s="87"/>
      <c r="I100" s="109"/>
      <c r="J100" s="50"/>
      <c r="K100" s="90">
        <f>авг.25!K100+сен.25!H100-сен.25!G100</f>
        <v>-47.75</v>
      </c>
    </row>
    <row r="101" spans="1:11" x14ac:dyDescent="0.25">
      <c r="A101" s="111"/>
      <c r="B101" s="109" t="s">
        <v>15</v>
      </c>
      <c r="C101" s="85">
        <v>2800</v>
      </c>
      <c r="D101" s="85">
        <v>2800</v>
      </c>
      <c r="E101" s="85">
        <f t="shared" si="2"/>
        <v>0</v>
      </c>
      <c r="F101" s="13">
        <v>8.25</v>
      </c>
      <c r="G101" s="86">
        <f t="shared" si="3"/>
        <v>0</v>
      </c>
      <c r="H101" s="87">
        <f>800+900+900</f>
        <v>2600</v>
      </c>
      <c r="I101" s="109" t="s">
        <v>105</v>
      </c>
      <c r="J101" s="50">
        <v>45915</v>
      </c>
      <c r="K101" s="90">
        <f>авг.25!K101+сен.25!H101-сен.25!G101</f>
        <v>1159.6300000000001</v>
      </c>
    </row>
    <row r="102" spans="1:11" x14ac:dyDescent="0.25">
      <c r="A102" s="111"/>
      <c r="B102" s="109">
        <v>98</v>
      </c>
      <c r="C102" s="85"/>
      <c r="D102" s="85"/>
      <c r="E102" s="85">
        <f t="shared" si="2"/>
        <v>0</v>
      </c>
      <c r="F102" s="13">
        <v>8.25</v>
      </c>
      <c r="G102" s="86">
        <f t="shared" si="3"/>
        <v>0</v>
      </c>
      <c r="H102" s="87"/>
      <c r="I102" s="109"/>
      <c r="J102" s="50"/>
      <c r="K102" s="90">
        <f>авг.25!K102+сен.25!H102-сен.25!G102</f>
        <v>0</v>
      </c>
    </row>
    <row r="103" spans="1:11" x14ac:dyDescent="0.25">
      <c r="A103" s="111"/>
      <c r="B103" s="109" t="s">
        <v>16</v>
      </c>
      <c r="C103" s="85">
        <v>3175</v>
      </c>
      <c r="D103" s="85">
        <v>3175</v>
      </c>
      <c r="E103" s="85">
        <f t="shared" si="2"/>
        <v>0</v>
      </c>
      <c r="F103" s="13">
        <v>8.25</v>
      </c>
      <c r="G103" s="86">
        <f t="shared" si="3"/>
        <v>0</v>
      </c>
      <c r="H103" s="87"/>
      <c r="I103" s="109"/>
      <c r="J103" s="50"/>
      <c r="K103" s="90">
        <f>авг.25!K103+сен.25!H103-сен.25!G103</f>
        <v>209.91999999999985</v>
      </c>
    </row>
    <row r="104" spans="1:11" x14ac:dyDescent="0.25">
      <c r="A104" s="111"/>
      <c r="B104" s="109">
        <v>100</v>
      </c>
      <c r="C104" s="85">
        <v>10</v>
      </c>
      <c r="D104" s="85">
        <v>10</v>
      </c>
      <c r="E104" s="85">
        <f t="shared" si="2"/>
        <v>0</v>
      </c>
      <c r="F104" s="13">
        <v>8.25</v>
      </c>
      <c r="G104" s="86">
        <f t="shared" si="3"/>
        <v>0</v>
      </c>
      <c r="H104" s="87"/>
      <c r="I104" s="109"/>
      <c r="J104" s="50"/>
      <c r="K104" s="90">
        <f>авг.25!K104+сен.25!H104-сен.25!G104</f>
        <v>0</v>
      </c>
    </row>
    <row r="105" spans="1:11" x14ac:dyDescent="0.25">
      <c r="A105" s="111"/>
      <c r="B105" s="109" t="s">
        <v>17</v>
      </c>
      <c r="C105" s="85"/>
      <c r="D105" s="85"/>
      <c r="E105" s="85">
        <f t="shared" si="2"/>
        <v>0</v>
      </c>
      <c r="F105" s="13">
        <v>8.25</v>
      </c>
      <c r="G105" s="86">
        <f t="shared" si="3"/>
        <v>0</v>
      </c>
      <c r="H105" s="87"/>
      <c r="I105" s="109"/>
      <c r="J105" s="50"/>
      <c r="K105" s="90">
        <f>авг.25!K105+сен.25!H105-сен.25!G105</f>
        <v>0</v>
      </c>
    </row>
    <row r="106" spans="1:11" x14ac:dyDescent="0.25">
      <c r="A106" s="111"/>
      <c r="B106" s="109">
        <v>101</v>
      </c>
      <c r="C106" s="85">
        <v>77070</v>
      </c>
      <c r="D106" s="85">
        <v>77744</v>
      </c>
      <c r="E106" s="85">
        <f t="shared" si="2"/>
        <v>674</v>
      </c>
      <c r="F106" s="68">
        <v>6.19</v>
      </c>
      <c r="G106" s="86">
        <f t="shared" si="3"/>
        <v>4172.0600000000004</v>
      </c>
      <c r="H106" s="87">
        <v>5000</v>
      </c>
      <c r="I106" s="109">
        <v>814949</v>
      </c>
      <c r="J106" s="50">
        <v>45903</v>
      </c>
      <c r="K106" s="90">
        <f>авг.25!K106+сен.25!H106-сен.25!G106</f>
        <v>1724.1599999999989</v>
      </c>
    </row>
    <row r="107" spans="1:11" x14ac:dyDescent="0.25">
      <c r="A107" s="111"/>
      <c r="B107" s="109">
        <v>102</v>
      </c>
      <c r="C107" s="85">
        <v>101036</v>
      </c>
      <c r="D107" s="85">
        <v>101169</v>
      </c>
      <c r="E107" s="85">
        <f t="shared" si="2"/>
        <v>133</v>
      </c>
      <c r="F107" s="68">
        <v>6.19</v>
      </c>
      <c r="G107" s="86">
        <f t="shared" si="3"/>
        <v>823.2700000000001</v>
      </c>
      <c r="H107" s="87"/>
      <c r="I107" s="109"/>
      <c r="J107" s="50"/>
      <c r="K107" s="90">
        <f>авг.25!K107+сен.25!H107-сен.25!G107</f>
        <v>-20616.400000000001</v>
      </c>
    </row>
    <row r="108" spans="1:11" x14ac:dyDescent="0.25">
      <c r="A108" s="111"/>
      <c r="B108" s="109">
        <v>103</v>
      </c>
      <c r="C108" s="85">
        <v>70124</v>
      </c>
      <c r="D108" s="85">
        <v>71911</v>
      </c>
      <c r="E108" s="85">
        <f t="shared" si="2"/>
        <v>1787</v>
      </c>
      <c r="F108" s="68">
        <v>0</v>
      </c>
      <c r="G108" s="86">
        <f t="shared" si="3"/>
        <v>0</v>
      </c>
      <c r="H108" s="87"/>
      <c r="I108" s="109"/>
      <c r="J108" s="50"/>
      <c r="K108" s="90">
        <f>авг.25!K108+сен.25!H108-сен.25!G108</f>
        <v>14425.56</v>
      </c>
    </row>
    <row r="109" spans="1:11" x14ac:dyDescent="0.25">
      <c r="A109" s="111"/>
      <c r="B109" s="109">
        <v>104</v>
      </c>
      <c r="C109" s="85">
        <v>16</v>
      </c>
      <c r="D109" s="85">
        <v>16</v>
      </c>
      <c r="E109" s="85">
        <f t="shared" si="2"/>
        <v>0</v>
      </c>
      <c r="F109" s="13">
        <v>8.25</v>
      </c>
      <c r="G109" s="86">
        <f t="shared" si="3"/>
        <v>0</v>
      </c>
      <c r="H109" s="87"/>
      <c r="I109" s="109"/>
      <c r="J109" s="50"/>
      <c r="K109" s="90">
        <f>авг.25!K109+сен.25!H109-сен.25!G109</f>
        <v>-8.25</v>
      </c>
    </row>
    <row r="110" spans="1:11" x14ac:dyDescent="0.25">
      <c r="A110" s="111"/>
      <c r="B110" s="109">
        <v>105</v>
      </c>
      <c r="C110" s="85">
        <v>1017</v>
      </c>
      <c r="D110" s="85">
        <v>1019</v>
      </c>
      <c r="E110" s="85">
        <f t="shared" si="2"/>
        <v>2</v>
      </c>
      <c r="F110" s="13">
        <v>8.25</v>
      </c>
      <c r="G110" s="86">
        <f t="shared" si="3"/>
        <v>16.5</v>
      </c>
      <c r="H110" s="87"/>
      <c r="I110" s="109"/>
      <c r="J110" s="50"/>
      <c r="K110" s="90">
        <f>авг.25!K110+сен.25!H110-сен.25!G110</f>
        <v>-143.93000000000006</v>
      </c>
    </row>
    <row r="111" spans="1:11" x14ac:dyDescent="0.25">
      <c r="A111" s="111"/>
      <c r="B111" s="109">
        <v>106</v>
      </c>
      <c r="C111" s="85">
        <v>520</v>
      </c>
      <c r="D111" s="85">
        <v>520</v>
      </c>
      <c r="E111" s="85">
        <f t="shared" si="2"/>
        <v>0</v>
      </c>
      <c r="F111" s="13">
        <v>8.25</v>
      </c>
      <c r="G111" s="86">
        <f t="shared" si="3"/>
        <v>0</v>
      </c>
      <c r="H111" s="87"/>
      <c r="I111" s="109"/>
      <c r="J111" s="50"/>
      <c r="K111" s="90">
        <f>авг.25!K111+сен.25!H111-сен.25!G111</f>
        <v>1000</v>
      </c>
    </row>
    <row r="112" spans="1:11" x14ac:dyDescent="0.25">
      <c r="A112" s="111"/>
      <c r="B112" s="109">
        <v>107</v>
      </c>
      <c r="C112" s="85"/>
      <c r="D112" s="85"/>
      <c r="E112" s="85">
        <f t="shared" si="2"/>
        <v>0</v>
      </c>
      <c r="F112" s="13">
        <v>8.25</v>
      </c>
      <c r="G112" s="86">
        <f t="shared" si="3"/>
        <v>0</v>
      </c>
      <c r="H112" s="87"/>
      <c r="I112" s="109"/>
      <c r="J112" s="50"/>
      <c r="K112" s="90">
        <f>авг.25!K112+сен.25!H112-сен.25!G112</f>
        <v>0</v>
      </c>
    </row>
    <row r="113" spans="1:12" x14ac:dyDescent="0.25">
      <c r="A113" s="111"/>
      <c r="B113" s="109">
        <v>108</v>
      </c>
      <c r="C113" s="85"/>
      <c r="D113" s="85"/>
      <c r="E113" s="85">
        <f t="shared" si="2"/>
        <v>0</v>
      </c>
      <c r="F113" s="13">
        <v>8.25</v>
      </c>
      <c r="G113" s="86">
        <f t="shared" si="3"/>
        <v>0</v>
      </c>
      <c r="H113" s="87"/>
      <c r="I113" s="109"/>
      <c r="J113" s="50"/>
      <c r="K113" s="90">
        <f>авг.25!K113+сен.25!H113-сен.25!G113</f>
        <v>0</v>
      </c>
    </row>
    <row r="114" spans="1:12" x14ac:dyDescent="0.25">
      <c r="A114" s="111"/>
      <c r="B114" s="109">
        <v>109</v>
      </c>
      <c r="C114" s="85"/>
      <c r="D114" s="85"/>
      <c r="E114" s="85">
        <f t="shared" si="2"/>
        <v>0</v>
      </c>
      <c r="F114" s="13">
        <v>8.25</v>
      </c>
      <c r="G114" s="86">
        <f t="shared" si="3"/>
        <v>0</v>
      </c>
      <c r="H114" s="87"/>
      <c r="I114" s="109"/>
      <c r="J114" s="50"/>
      <c r="K114" s="90">
        <f>авг.25!K114+сен.25!H114-сен.25!G114</f>
        <v>0</v>
      </c>
    </row>
    <row r="115" spans="1:12" x14ac:dyDescent="0.25">
      <c r="A115" s="115"/>
      <c r="B115" s="109">
        <v>110</v>
      </c>
      <c r="C115" s="85">
        <v>7551</v>
      </c>
      <c r="D115" s="85">
        <v>7600</v>
      </c>
      <c r="E115" s="85">
        <f t="shared" si="2"/>
        <v>49</v>
      </c>
      <c r="F115" s="13">
        <v>8.25</v>
      </c>
      <c r="G115" s="86">
        <f t="shared" si="3"/>
        <v>404.25</v>
      </c>
      <c r="H115" s="87"/>
      <c r="I115" s="109"/>
      <c r="J115" s="50"/>
      <c r="K115" s="90">
        <f>авг.25!K115+сен.25!H115-сен.25!G115</f>
        <v>-2653.23</v>
      </c>
    </row>
    <row r="116" spans="1:12" x14ac:dyDescent="0.25">
      <c r="A116" s="111"/>
      <c r="B116" s="109">
        <v>111</v>
      </c>
      <c r="C116" s="85">
        <v>20317</v>
      </c>
      <c r="D116" s="85">
        <v>20489</v>
      </c>
      <c r="E116" s="85">
        <f t="shared" si="2"/>
        <v>172</v>
      </c>
      <c r="F116" s="13">
        <v>8.25</v>
      </c>
      <c r="G116" s="86">
        <f t="shared" si="3"/>
        <v>1419</v>
      </c>
      <c r="H116" s="87"/>
      <c r="I116" s="109"/>
      <c r="J116" s="50"/>
      <c r="K116" s="90">
        <f>авг.25!K116+сен.25!H116-сен.25!G116</f>
        <v>-3761.3199999999993</v>
      </c>
    </row>
    <row r="117" spans="1:12" x14ac:dyDescent="0.25">
      <c r="A117" s="111"/>
      <c r="B117" s="109">
        <v>112</v>
      </c>
      <c r="C117" s="85">
        <v>6655</v>
      </c>
      <c r="D117" s="85">
        <v>6655</v>
      </c>
      <c r="E117" s="85">
        <f t="shared" si="2"/>
        <v>0</v>
      </c>
      <c r="F117" s="13">
        <v>8.25</v>
      </c>
      <c r="G117" s="86">
        <f t="shared" si="3"/>
        <v>0</v>
      </c>
      <c r="H117" s="87"/>
      <c r="I117" s="109"/>
      <c r="J117" s="50"/>
      <c r="K117" s="90">
        <f>авг.25!K117+сен.25!H117-сен.25!G117</f>
        <v>0</v>
      </c>
    </row>
    <row r="118" spans="1:12" x14ac:dyDescent="0.25">
      <c r="A118" s="111"/>
      <c r="B118" s="109">
        <v>113</v>
      </c>
      <c r="C118" s="85">
        <v>12925</v>
      </c>
      <c r="D118" s="85">
        <v>13038</v>
      </c>
      <c r="E118" s="85">
        <f t="shared" si="2"/>
        <v>113</v>
      </c>
      <c r="F118" s="13">
        <v>8.25</v>
      </c>
      <c r="G118" s="86">
        <f t="shared" si="3"/>
        <v>932.25</v>
      </c>
      <c r="H118" s="87"/>
      <c r="I118" s="109"/>
      <c r="J118" s="50"/>
      <c r="K118" s="90">
        <f>авг.25!K118+сен.25!H118-сен.25!G118</f>
        <v>8547.0700000000033</v>
      </c>
    </row>
    <row r="119" spans="1:12" x14ac:dyDescent="0.25">
      <c r="A119" s="111"/>
      <c r="B119" s="109">
        <v>114</v>
      </c>
      <c r="C119" s="85"/>
      <c r="D119" s="85"/>
      <c r="E119" s="85">
        <f t="shared" si="2"/>
        <v>0</v>
      </c>
      <c r="F119" s="13">
        <v>8.25</v>
      </c>
      <c r="G119" s="86">
        <f t="shared" si="3"/>
        <v>0</v>
      </c>
      <c r="H119" s="87"/>
      <c r="I119" s="109"/>
      <c r="J119" s="50"/>
      <c r="K119" s="90">
        <f>авг.25!K119+сен.25!H119-сен.25!G119</f>
        <v>0</v>
      </c>
    </row>
    <row r="120" spans="1:12" x14ac:dyDescent="0.25">
      <c r="A120" s="15"/>
      <c r="B120" s="109">
        <v>116</v>
      </c>
      <c r="C120" s="85">
        <v>137129</v>
      </c>
      <c r="D120" s="85">
        <v>137303</v>
      </c>
      <c r="E120" s="85">
        <f t="shared" si="2"/>
        <v>174</v>
      </c>
      <c r="F120" s="68">
        <v>6.19</v>
      </c>
      <c r="G120" s="86">
        <f t="shared" si="3"/>
        <v>1077.0600000000002</v>
      </c>
      <c r="H120" s="87">
        <v>15000</v>
      </c>
      <c r="I120" s="109">
        <v>185688</v>
      </c>
      <c r="J120" s="50">
        <v>45919</v>
      </c>
      <c r="K120" s="90">
        <f>авг.25!K120+сен.25!H120-сен.25!G120</f>
        <v>16443.54</v>
      </c>
    </row>
    <row r="121" spans="1:12" x14ac:dyDescent="0.25">
      <c r="A121" s="111"/>
      <c r="B121" s="109">
        <v>117</v>
      </c>
      <c r="C121" s="85">
        <v>1983</v>
      </c>
      <c r="D121" s="85">
        <v>2570</v>
      </c>
      <c r="E121" s="85">
        <f t="shared" si="2"/>
        <v>587</v>
      </c>
      <c r="F121" s="68">
        <v>6.19</v>
      </c>
      <c r="G121" s="86">
        <f t="shared" si="3"/>
        <v>3633.53</v>
      </c>
      <c r="H121" s="87">
        <v>8500</v>
      </c>
      <c r="I121" s="109">
        <v>469361</v>
      </c>
      <c r="J121" s="50">
        <v>45924</v>
      </c>
      <c r="K121" s="90">
        <f>авг.25!K121+сен.25!H121-сен.25!G121</f>
        <v>19590.590000000004</v>
      </c>
    </row>
    <row r="122" spans="1:12" x14ac:dyDescent="0.25">
      <c r="A122" s="111"/>
      <c r="B122" s="109">
        <v>118</v>
      </c>
      <c r="C122" s="85">
        <v>42547</v>
      </c>
      <c r="D122" s="85">
        <v>42992</v>
      </c>
      <c r="E122" s="85">
        <f t="shared" si="2"/>
        <v>445</v>
      </c>
      <c r="F122" s="68">
        <v>6.19</v>
      </c>
      <c r="G122" s="86">
        <f t="shared" si="3"/>
        <v>2754.55</v>
      </c>
      <c r="H122" s="87"/>
      <c r="I122" s="109"/>
      <c r="J122" s="50"/>
      <c r="K122" s="90">
        <f>авг.25!K122+сен.25!H122-сен.25!G122</f>
        <v>2242.7800000000016</v>
      </c>
      <c r="L122" t="s">
        <v>106</v>
      </c>
    </row>
    <row r="123" spans="1:12" x14ac:dyDescent="0.25">
      <c r="A123" s="111"/>
      <c r="B123" s="109">
        <v>120</v>
      </c>
      <c r="C123" s="85">
        <v>3146</v>
      </c>
      <c r="D123" s="85">
        <v>3317</v>
      </c>
      <c r="E123" s="85">
        <f t="shared" si="2"/>
        <v>171</v>
      </c>
      <c r="F123" s="13">
        <v>8.25</v>
      </c>
      <c r="G123" s="86">
        <f t="shared" si="3"/>
        <v>1410.75</v>
      </c>
      <c r="H123" s="87"/>
      <c r="I123" s="109"/>
      <c r="J123" s="50"/>
      <c r="K123" s="90">
        <f>авг.25!K123+сен.25!H123-сен.25!G123</f>
        <v>-380.94000000000051</v>
      </c>
    </row>
    <row r="124" spans="1:12" x14ac:dyDescent="0.25">
      <c r="A124" s="111"/>
      <c r="B124" s="109">
        <v>121</v>
      </c>
      <c r="C124" s="85"/>
      <c r="D124" s="85"/>
      <c r="E124" s="85">
        <f t="shared" si="2"/>
        <v>0</v>
      </c>
      <c r="F124" s="13">
        <v>8.25</v>
      </c>
      <c r="G124" s="86">
        <f t="shared" si="3"/>
        <v>0</v>
      </c>
      <c r="H124" s="87"/>
      <c r="I124" s="109"/>
      <c r="J124" s="50"/>
      <c r="K124" s="90">
        <f>авг.25!K124+сен.25!H124-сен.25!G124</f>
        <v>0</v>
      </c>
    </row>
    <row r="125" spans="1:12" x14ac:dyDescent="0.25">
      <c r="A125" s="111"/>
      <c r="B125" s="109">
        <v>122</v>
      </c>
      <c r="C125" s="85">
        <v>23586</v>
      </c>
      <c r="D125" s="85">
        <v>23720</v>
      </c>
      <c r="E125" s="85">
        <f t="shared" si="2"/>
        <v>134</v>
      </c>
      <c r="F125" s="13">
        <v>8.25</v>
      </c>
      <c r="G125" s="86">
        <f t="shared" si="3"/>
        <v>1105.5</v>
      </c>
      <c r="H125" s="87"/>
      <c r="I125" s="109"/>
      <c r="J125" s="50"/>
      <c r="K125" s="90">
        <f>авг.25!K125+сен.25!H125-сен.25!G125</f>
        <v>5371.9400000000023</v>
      </c>
    </row>
    <row r="126" spans="1:12" x14ac:dyDescent="0.25">
      <c r="A126" s="111"/>
      <c r="B126" s="109">
        <v>123</v>
      </c>
      <c r="C126" s="85"/>
      <c r="D126" s="85"/>
      <c r="E126" s="85">
        <f t="shared" si="2"/>
        <v>0</v>
      </c>
      <c r="F126" s="13">
        <v>8.25</v>
      </c>
      <c r="G126" s="86">
        <f t="shared" si="3"/>
        <v>0</v>
      </c>
      <c r="H126" s="87"/>
      <c r="I126" s="109"/>
      <c r="J126" s="50"/>
      <c r="K126" s="90">
        <f>авг.25!K126+сен.25!H126-сен.25!G126</f>
        <v>0</v>
      </c>
    </row>
    <row r="127" spans="1:12" x14ac:dyDescent="0.25">
      <c r="A127" s="111"/>
      <c r="B127" s="109">
        <v>124</v>
      </c>
      <c r="C127" s="85">
        <v>7663</v>
      </c>
      <c r="D127" s="85">
        <v>7765</v>
      </c>
      <c r="E127" s="85">
        <f t="shared" si="2"/>
        <v>102</v>
      </c>
      <c r="F127" s="13">
        <v>8.25</v>
      </c>
      <c r="G127" s="86">
        <f t="shared" si="3"/>
        <v>841.5</v>
      </c>
      <c r="H127" s="87">
        <v>3415.5</v>
      </c>
      <c r="I127" s="109">
        <v>909248</v>
      </c>
      <c r="J127" s="50">
        <v>45908</v>
      </c>
      <c r="K127" s="90">
        <f>авг.25!K127+сен.25!H127-сен.25!G127</f>
        <v>891</v>
      </c>
    </row>
    <row r="128" spans="1:12" x14ac:dyDescent="0.25">
      <c r="A128" s="18"/>
      <c r="B128" s="109">
        <v>125</v>
      </c>
      <c r="C128" s="85">
        <v>162</v>
      </c>
      <c r="D128" s="85">
        <v>208</v>
      </c>
      <c r="E128" s="85">
        <f t="shared" si="2"/>
        <v>46</v>
      </c>
      <c r="F128" s="13">
        <v>8.25</v>
      </c>
      <c r="G128" s="86">
        <f t="shared" si="3"/>
        <v>379.5</v>
      </c>
      <c r="H128" s="87"/>
      <c r="I128" s="109"/>
      <c r="J128" s="50"/>
      <c r="K128" s="90">
        <f>авг.25!K128+сен.25!H128-сен.25!G128</f>
        <v>1648.65</v>
      </c>
    </row>
    <row r="129" spans="1:11" x14ac:dyDescent="0.25">
      <c r="A129" s="111"/>
      <c r="B129" s="109">
        <v>126</v>
      </c>
      <c r="C129" s="85"/>
      <c r="D129" s="85"/>
      <c r="E129" s="85">
        <f t="shared" si="2"/>
        <v>0</v>
      </c>
      <c r="F129" s="13">
        <v>8.25</v>
      </c>
      <c r="G129" s="86">
        <f t="shared" si="3"/>
        <v>0</v>
      </c>
      <c r="H129" s="87"/>
      <c r="I129" s="109"/>
      <c r="J129" s="50"/>
      <c r="K129" s="90">
        <f>авг.25!K129+сен.25!H129-сен.25!G129</f>
        <v>0</v>
      </c>
    </row>
    <row r="130" spans="1:11" x14ac:dyDescent="0.25">
      <c r="A130" s="111"/>
      <c r="B130" s="109" t="s">
        <v>18</v>
      </c>
      <c r="C130" s="85">
        <v>31660</v>
      </c>
      <c r="D130" s="85">
        <v>31921</v>
      </c>
      <c r="E130" s="85">
        <f t="shared" si="2"/>
        <v>261</v>
      </c>
      <c r="F130" s="68">
        <v>6.19</v>
      </c>
      <c r="G130" s="86">
        <f t="shared" si="3"/>
        <v>1615.5900000000001</v>
      </c>
      <c r="H130" s="87"/>
      <c r="I130" s="109"/>
      <c r="J130" s="50"/>
      <c r="K130" s="90">
        <f>авг.25!K130+сен.25!H130-сен.25!G130</f>
        <v>6214.380000000001</v>
      </c>
    </row>
    <row r="131" spans="1:11" x14ac:dyDescent="0.25">
      <c r="A131" s="111"/>
      <c r="B131" s="109" t="s">
        <v>19</v>
      </c>
      <c r="C131" s="85">
        <v>10996</v>
      </c>
      <c r="D131" s="85">
        <v>11228</v>
      </c>
      <c r="E131" s="85">
        <f t="shared" si="2"/>
        <v>232</v>
      </c>
      <c r="F131" s="68">
        <v>6.19</v>
      </c>
      <c r="G131" s="86">
        <f t="shared" si="3"/>
        <v>1436.0800000000002</v>
      </c>
      <c r="H131" s="87"/>
      <c r="I131" s="109"/>
      <c r="J131" s="50"/>
      <c r="K131" s="90">
        <f>авг.25!K131+сен.25!H131-сен.25!G131</f>
        <v>6525.5700000000006</v>
      </c>
    </row>
    <row r="132" spans="1:11" x14ac:dyDescent="0.25">
      <c r="A132" s="111"/>
      <c r="B132" s="109">
        <v>129</v>
      </c>
      <c r="C132" s="85">
        <v>6601</v>
      </c>
      <c r="D132" s="85">
        <v>6628</v>
      </c>
      <c r="E132" s="85">
        <f t="shared" si="2"/>
        <v>27</v>
      </c>
      <c r="F132" s="13">
        <v>8.25</v>
      </c>
      <c r="G132" s="86">
        <f t="shared" si="3"/>
        <v>222.75</v>
      </c>
      <c r="H132" s="87"/>
      <c r="I132" s="109"/>
      <c r="J132" s="50"/>
      <c r="K132" s="90">
        <f>авг.25!K132+сен.25!H132-сен.25!G132</f>
        <v>3917</v>
      </c>
    </row>
    <row r="133" spans="1:11" x14ac:dyDescent="0.25">
      <c r="A133" s="111"/>
      <c r="B133" s="109">
        <v>130</v>
      </c>
      <c r="C133" s="85">
        <v>357</v>
      </c>
      <c r="D133" s="85">
        <v>486</v>
      </c>
      <c r="E133" s="85">
        <f t="shared" si="2"/>
        <v>129</v>
      </c>
      <c r="F133" s="13">
        <v>8.25</v>
      </c>
      <c r="G133" s="86">
        <f t="shared" si="3"/>
        <v>1064.25</v>
      </c>
      <c r="H133" s="87">
        <v>3000</v>
      </c>
      <c r="I133" s="109">
        <v>601147</v>
      </c>
      <c r="J133" s="50">
        <v>45904</v>
      </c>
      <c r="K133" s="90">
        <f>авг.25!K133+сен.25!H133-сен.25!G133</f>
        <v>-799.89000000000033</v>
      </c>
    </row>
    <row r="134" spans="1:11" x14ac:dyDescent="0.25">
      <c r="A134" s="111"/>
      <c r="B134" s="109">
        <v>131</v>
      </c>
      <c r="C134" s="85"/>
      <c r="D134" s="85"/>
      <c r="E134" s="85">
        <f t="shared" si="2"/>
        <v>0</v>
      </c>
      <c r="F134" s="13">
        <v>8.25</v>
      </c>
      <c r="G134" s="86">
        <f t="shared" si="3"/>
        <v>0</v>
      </c>
      <c r="H134" s="87"/>
      <c r="I134" s="109"/>
      <c r="J134" s="50"/>
      <c r="K134" s="90">
        <f>авг.25!K134+сен.25!H134-сен.25!G134</f>
        <v>0</v>
      </c>
    </row>
    <row r="135" spans="1:11" x14ac:dyDescent="0.25">
      <c r="A135" s="111"/>
      <c r="B135" s="109">
        <v>132</v>
      </c>
      <c r="C135" s="85"/>
      <c r="D135" s="85"/>
      <c r="E135" s="85">
        <f t="shared" si="2"/>
        <v>0</v>
      </c>
      <c r="F135" s="13">
        <v>8.25</v>
      </c>
      <c r="G135" s="86">
        <f t="shared" si="3"/>
        <v>0</v>
      </c>
      <c r="H135" s="87"/>
      <c r="I135" s="109"/>
      <c r="J135" s="50"/>
      <c r="K135" s="90">
        <f>авг.25!K135+сен.25!H135-сен.25!G135</f>
        <v>0</v>
      </c>
    </row>
    <row r="136" spans="1:11" x14ac:dyDescent="0.25">
      <c r="A136" s="111"/>
      <c r="B136" s="109">
        <v>133</v>
      </c>
      <c r="C136" s="85"/>
      <c r="D136" s="85"/>
      <c r="E136" s="85">
        <f t="shared" si="2"/>
        <v>0</v>
      </c>
      <c r="F136" s="13">
        <v>8.25</v>
      </c>
      <c r="G136" s="86">
        <f t="shared" si="3"/>
        <v>0</v>
      </c>
      <c r="H136" s="87"/>
      <c r="I136" s="109"/>
      <c r="J136" s="50"/>
      <c r="K136" s="90">
        <f>авг.25!K136+сен.25!H136-сен.25!G136</f>
        <v>0</v>
      </c>
    </row>
    <row r="137" spans="1:11" x14ac:dyDescent="0.25">
      <c r="A137" s="111"/>
      <c r="B137" s="109">
        <v>134</v>
      </c>
      <c r="C137" s="85">
        <v>5321</v>
      </c>
      <c r="D137" s="85">
        <v>5495</v>
      </c>
      <c r="E137" s="85">
        <f t="shared" si="2"/>
        <v>174</v>
      </c>
      <c r="F137" s="13">
        <v>8.25</v>
      </c>
      <c r="G137" s="86">
        <f t="shared" si="3"/>
        <v>1435.5</v>
      </c>
      <c r="H137" s="87">
        <v>1700</v>
      </c>
      <c r="I137" s="109">
        <v>170566</v>
      </c>
      <c r="J137" s="50">
        <v>45910</v>
      </c>
      <c r="K137" s="90">
        <f>авг.25!K137+сен.25!H137-сен.25!G137</f>
        <v>-2714.98</v>
      </c>
    </row>
    <row r="138" spans="1:11" x14ac:dyDescent="0.25">
      <c r="A138" s="111"/>
      <c r="B138" s="109">
        <v>135</v>
      </c>
      <c r="C138" s="85">
        <v>63376</v>
      </c>
      <c r="D138" s="85">
        <v>63982</v>
      </c>
      <c r="E138" s="85">
        <f t="shared" si="2"/>
        <v>606</v>
      </c>
      <c r="F138" s="68">
        <v>6.19</v>
      </c>
      <c r="G138" s="86">
        <f t="shared" si="3"/>
        <v>3751.1400000000003</v>
      </c>
      <c r="H138" s="87"/>
      <c r="I138" s="109"/>
      <c r="J138" s="50"/>
      <c r="K138" s="90">
        <f>авг.25!K138+сен.25!H138-сен.25!G138</f>
        <v>9294.5399999999972</v>
      </c>
    </row>
    <row r="139" spans="1:11" x14ac:dyDescent="0.25">
      <c r="A139" s="111"/>
      <c r="B139" s="109">
        <v>136</v>
      </c>
      <c r="C139" s="85"/>
      <c r="D139" s="85"/>
      <c r="E139" s="85">
        <f t="shared" ref="E139:E202" si="4">D139-C139</f>
        <v>0</v>
      </c>
      <c r="F139" s="13">
        <v>8.25</v>
      </c>
      <c r="G139" s="86">
        <f t="shared" ref="G139:G202" si="5">F139*E139</f>
        <v>0</v>
      </c>
      <c r="H139" s="87"/>
      <c r="I139" s="109"/>
      <c r="J139" s="50"/>
      <c r="K139" s="90">
        <f>авг.25!K139+сен.25!H139-сен.25!G139</f>
        <v>0</v>
      </c>
    </row>
    <row r="140" spans="1:11" x14ac:dyDescent="0.25">
      <c r="A140" s="111"/>
      <c r="B140" s="109">
        <v>137</v>
      </c>
      <c r="C140" s="85">
        <v>1497</v>
      </c>
      <c r="D140" s="85">
        <v>1529</v>
      </c>
      <c r="E140" s="85">
        <f t="shared" si="4"/>
        <v>32</v>
      </c>
      <c r="F140" s="13">
        <v>8.25</v>
      </c>
      <c r="G140" s="86">
        <f t="shared" si="5"/>
        <v>264</v>
      </c>
      <c r="H140" s="87">
        <v>1350</v>
      </c>
      <c r="I140" s="109">
        <v>7118</v>
      </c>
      <c r="J140" s="50">
        <v>45915</v>
      </c>
      <c r="K140" s="90">
        <f>авг.25!K140+сен.25!H140-сен.25!G140</f>
        <v>352.11</v>
      </c>
    </row>
    <row r="141" spans="1:11" x14ac:dyDescent="0.25">
      <c r="A141" s="15"/>
      <c r="B141" s="109">
        <v>138</v>
      </c>
      <c r="C141" s="85">
        <v>6787</v>
      </c>
      <c r="D141" s="85">
        <v>7028</v>
      </c>
      <c r="E141" s="85">
        <f t="shared" si="4"/>
        <v>241</v>
      </c>
      <c r="F141" s="68">
        <v>6.19</v>
      </c>
      <c r="G141" s="86">
        <f t="shared" si="5"/>
        <v>1491.7900000000002</v>
      </c>
      <c r="H141" s="87"/>
      <c r="I141" s="109"/>
      <c r="J141" s="50"/>
      <c r="K141" s="90">
        <f>авг.25!K141+сен.25!H141-сен.25!G141</f>
        <v>-2213.5500000000006</v>
      </c>
    </row>
    <row r="142" spans="1:11" x14ac:dyDescent="0.25">
      <c r="A142" s="15"/>
      <c r="B142" s="109">
        <v>139</v>
      </c>
      <c r="C142" s="85"/>
      <c r="D142" s="85"/>
      <c r="E142" s="85">
        <f t="shared" si="4"/>
        <v>0</v>
      </c>
      <c r="F142" s="13">
        <v>8.25</v>
      </c>
      <c r="G142" s="86">
        <f t="shared" si="5"/>
        <v>0</v>
      </c>
      <c r="H142" s="87"/>
      <c r="I142" s="109"/>
      <c r="J142" s="50"/>
      <c r="K142" s="90">
        <f>авг.25!K142+сен.25!H142-сен.25!G142</f>
        <v>0</v>
      </c>
    </row>
    <row r="143" spans="1:11" x14ac:dyDescent="0.25">
      <c r="A143" s="111"/>
      <c r="B143" s="109">
        <v>140</v>
      </c>
      <c r="C143" s="85">
        <v>5369</v>
      </c>
      <c r="D143" s="85">
        <v>5389</v>
      </c>
      <c r="E143" s="85">
        <f t="shared" si="4"/>
        <v>20</v>
      </c>
      <c r="F143" s="68">
        <v>6.19</v>
      </c>
      <c r="G143" s="86">
        <f t="shared" si="5"/>
        <v>123.80000000000001</v>
      </c>
      <c r="H143" s="87"/>
      <c r="I143" s="109"/>
      <c r="J143" s="50"/>
      <c r="K143" s="90">
        <f>авг.25!K143+сен.25!H143-сен.25!G143</f>
        <v>-113.0199999999999</v>
      </c>
    </row>
    <row r="144" spans="1:11" x14ac:dyDescent="0.25">
      <c r="A144" s="111"/>
      <c r="B144" s="109">
        <v>141</v>
      </c>
      <c r="C144" s="85">
        <v>140</v>
      </c>
      <c r="D144" s="85">
        <v>140</v>
      </c>
      <c r="E144" s="85">
        <f t="shared" si="4"/>
        <v>0</v>
      </c>
      <c r="F144" s="13">
        <v>8.25</v>
      </c>
      <c r="G144" s="86">
        <f t="shared" si="5"/>
        <v>0</v>
      </c>
      <c r="H144" s="87"/>
      <c r="I144" s="109"/>
      <c r="J144" s="50"/>
      <c r="K144" s="90">
        <f>авг.25!K144+сен.25!H144-сен.25!G144</f>
        <v>0</v>
      </c>
    </row>
    <row r="145" spans="1:11" x14ac:dyDescent="0.25">
      <c r="A145" s="111"/>
      <c r="B145" s="109">
        <v>142</v>
      </c>
      <c r="C145" s="85"/>
      <c r="D145" s="85"/>
      <c r="E145" s="85">
        <f t="shared" si="4"/>
        <v>0</v>
      </c>
      <c r="F145" s="13">
        <v>8.25</v>
      </c>
      <c r="G145" s="86">
        <f t="shared" si="5"/>
        <v>0</v>
      </c>
      <c r="H145" s="87"/>
      <c r="I145" s="109"/>
      <c r="J145" s="50"/>
      <c r="K145" s="90">
        <f>авг.25!K145+сен.25!H145-сен.25!G145</f>
        <v>0</v>
      </c>
    </row>
    <row r="146" spans="1:11" x14ac:dyDescent="0.25">
      <c r="A146" s="111"/>
      <c r="B146" s="109">
        <v>143</v>
      </c>
      <c r="C146" s="85">
        <v>9398</v>
      </c>
      <c r="D146" s="85">
        <v>9440</v>
      </c>
      <c r="E146" s="85">
        <f t="shared" si="4"/>
        <v>42</v>
      </c>
      <c r="F146" s="68">
        <v>6.19</v>
      </c>
      <c r="G146" s="86">
        <f t="shared" si="5"/>
        <v>259.98</v>
      </c>
      <c r="H146" s="87">
        <v>500</v>
      </c>
      <c r="I146" s="109">
        <v>760288</v>
      </c>
      <c r="J146" s="50">
        <v>45916</v>
      </c>
      <c r="K146" s="90">
        <f>авг.25!K146+сен.25!H146-сен.25!G146</f>
        <v>-5800.3599999999988</v>
      </c>
    </row>
    <row r="147" spans="1:11" x14ac:dyDescent="0.25">
      <c r="A147" s="111"/>
      <c r="B147" s="109">
        <v>144</v>
      </c>
      <c r="C147" s="85">
        <v>6577</v>
      </c>
      <c r="D147" s="85">
        <v>6671</v>
      </c>
      <c r="E147" s="85">
        <f t="shared" si="4"/>
        <v>94</v>
      </c>
      <c r="F147" s="13">
        <v>8.25</v>
      </c>
      <c r="G147" s="86">
        <f t="shared" si="5"/>
        <v>775.5</v>
      </c>
      <c r="H147" s="87"/>
      <c r="I147" s="109"/>
      <c r="J147" s="50"/>
      <c r="K147" s="90">
        <f>авг.25!K147+сен.25!H147-сен.25!G147</f>
        <v>-9375.06</v>
      </c>
    </row>
    <row r="148" spans="1:11" x14ac:dyDescent="0.25">
      <c r="A148" s="111"/>
      <c r="B148" s="109">
        <v>145</v>
      </c>
      <c r="C148" s="85"/>
      <c r="D148" s="85"/>
      <c r="E148" s="85">
        <f t="shared" si="4"/>
        <v>0</v>
      </c>
      <c r="F148" s="13">
        <v>8.25</v>
      </c>
      <c r="G148" s="86">
        <f t="shared" si="5"/>
        <v>0</v>
      </c>
      <c r="H148" s="87"/>
      <c r="I148" s="109"/>
      <c r="J148" s="50"/>
      <c r="K148" s="90">
        <f>авг.25!K148+сен.25!H148-сен.25!G148</f>
        <v>0</v>
      </c>
    </row>
    <row r="149" spans="1:11" x14ac:dyDescent="0.25">
      <c r="A149" s="111"/>
      <c r="B149" s="109">
        <v>146</v>
      </c>
      <c r="C149" s="85"/>
      <c r="D149" s="85"/>
      <c r="E149" s="85">
        <f t="shared" si="4"/>
        <v>0</v>
      </c>
      <c r="F149" s="13">
        <v>8.25</v>
      </c>
      <c r="G149" s="86">
        <f t="shared" si="5"/>
        <v>0</v>
      </c>
      <c r="H149" s="87"/>
      <c r="I149" s="109"/>
      <c r="J149" s="50"/>
      <c r="K149" s="90">
        <f>авг.25!K149+сен.25!H149-сен.25!G149</f>
        <v>0</v>
      </c>
    </row>
    <row r="150" spans="1:11" x14ac:dyDescent="0.25">
      <c r="A150" s="111"/>
      <c r="B150" s="109">
        <v>147</v>
      </c>
      <c r="C150" s="92">
        <v>287</v>
      </c>
      <c r="D150" s="92">
        <v>287</v>
      </c>
      <c r="E150" s="85">
        <f t="shared" si="4"/>
        <v>0</v>
      </c>
      <c r="F150" s="13">
        <v>8.25</v>
      </c>
      <c r="G150" s="86">
        <f t="shared" si="5"/>
        <v>0</v>
      </c>
      <c r="H150" s="87"/>
      <c r="I150" s="109"/>
      <c r="J150" s="50"/>
      <c r="K150" s="90">
        <f>авг.25!K150+сен.25!H150-сен.25!G150</f>
        <v>0</v>
      </c>
    </row>
    <row r="151" spans="1:11" x14ac:dyDescent="0.25">
      <c r="A151" s="111"/>
      <c r="B151" s="109" t="s">
        <v>20</v>
      </c>
      <c r="C151" s="85">
        <v>24248</v>
      </c>
      <c r="D151" s="85">
        <v>24256</v>
      </c>
      <c r="E151" s="85">
        <f t="shared" si="4"/>
        <v>8</v>
      </c>
      <c r="F151" s="13">
        <v>8.25</v>
      </c>
      <c r="G151" s="86">
        <f t="shared" si="5"/>
        <v>66</v>
      </c>
      <c r="H151" s="87"/>
      <c r="I151" s="109"/>
      <c r="J151" s="50"/>
      <c r="K151" s="90">
        <f>авг.25!K151+сен.25!H151-сен.25!G151</f>
        <v>-1904.35</v>
      </c>
    </row>
    <row r="152" spans="1:11" x14ac:dyDescent="0.25">
      <c r="A152" s="111"/>
      <c r="B152" s="109">
        <v>149</v>
      </c>
      <c r="C152" s="85">
        <v>360</v>
      </c>
      <c r="D152" s="85">
        <v>360</v>
      </c>
      <c r="E152" s="85">
        <f t="shared" si="4"/>
        <v>0</v>
      </c>
      <c r="F152" s="13">
        <v>8.25</v>
      </c>
      <c r="G152" s="86">
        <f t="shared" si="5"/>
        <v>0</v>
      </c>
      <c r="H152" s="87"/>
      <c r="I152" s="109"/>
      <c r="J152" s="50"/>
      <c r="K152" s="90">
        <f>авг.25!K152+сен.25!H152-сен.25!G152</f>
        <v>0</v>
      </c>
    </row>
    <row r="153" spans="1:11" x14ac:dyDescent="0.25">
      <c r="A153" s="111"/>
      <c r="B153" s="109">
        <v>150</v>
      </c>
      <c r="C153" s="85">
        <v>10383</v>
      </c>
      <c r="D153" s="85">
        <v>10383</v>
      </c>
      <c r="E153" s="85">
        <f t="shared" si="4"/>
        <v>0</v>
      </c>
      <c r="F153" s="13">
        <v>8.25</v>
      </c>
      <c r="G153" s="86">
        <f t="shared" si="5"/>
        <v>0</v>
      </c>
      <c r="H153" s="87"/>
      <c r="I153" s="109"/>
      <c r="J153" s="50"/>
      <c r="K153" s="90">
        <f>авг.25!K153+сен.25!H153-сен.25!G153</f>
        <v>0</v>
      </c>
    </row>
    <row r="154" spans="1:11" x14ac:dyDescent="0.25">
      <c r="A154" s="19"/>
      <c r="B154" s="109">
        <v>151</v>
      </c>
      <c r="C154" s="85">
        <v>630</v>
      </c>
      <c r="D154" s="85">
        <v>649</v>
      </c>
      <c r="E154" s="85">
        <f t="shared" si="4"/>
        <v>19</v>
      </c>
      <c r="F154" s="13">
        <v>8.25</v>
      </c>
      <c r="G154" s="86">
        <f t="shared" si="5"/>
        <v>156.75</v>
      </c>
      <c r="H154" s="87"/>
      <c r="I154" s="109"/>
      <c r="J154" s="50"/>
      <c r="K154" s="90">
        <f>авг.25!K154+сен.25!H154-сен.25!G154</f>
        <v>-1059.4099999999999</v>
      </c>
    </row>
    <row r="155" spans="1:11" x14ac:dyDescent="0.25">
      <c r="A155" s="111"/>
      <c r="B155" s="109">
        <v>152</v>
      </c>
      <c r="C155" s="85">
        <v>2529</v>
      </c>
      <c r="D155" s="85">
        <v>2572</v>
      </c>
      <c r="E155" s="85">
        <f t="shared" si="4"/>
        <v>43</v>
      </c>
      <c r="F155" s="70">
        <v>6.19</v>
      </c>
      <c r="G155" s="86">
        <f t="shared" si="5"/>
        <v>266.17</v>
      </c>
      <c r="H155" s="87"/>
      <c r="I155" s="109"/>
      <c r="J155" s="50"/>
      <c r="K155" s="90">
        <f>авг.25!K155+сен.25!H155-сен.25!G155</f>
        <v>-2078.6400000000003</v>
      </c>
    </row>
    <row r="156" spans="1:11" x14ac:dyDescent="0.25">
      <c r="A156" s="111"/>
      <c r="B156" s="109">
        <v>153</v>
      </c>
      <c r="C156" s="85">
        <v>36834</v>
      </c>
      <c r="D156" s="85">
        <v>37382</v>
      </c>
      <c r="E156" s="85">
        <f t="shared" si="4"/>
        <v>548</v>
      </c>
      <c r="F156" s="70">
        <v>0</v>
      </c>
      <c r="G156" s="86">
        <f t="shared" si="5"/>
        <v>0</v>
      </c>
      <c r="H156" s="87"/>
      <c r="I156" s="109"/>
      <c r="J156" s="50"/>
      <c r="K156" s="90">
        <f>авг.25!K156+сен.25!H156-сен.25!G156</f>
        <v>9915.01</v>
      </c>
    </row>
    <row r="157" spans="1:11" x14ac:dyDescent="0.25">
      <c r="A157" s="111"/>
      <c r="B157" s="109">
        <v>154</v>
      </c>
      <c r="C157" s="85"/>
      <c r="D157" s="85"/>
      <c r="E157" s="85">
        <f t="shared" si="4"/>
        <v>0</v>
      </c>
      <c r="F157" s="13">
        <v>8.25</v>
      </c>
      <c r="G157" s="86">
        <f t="shared" si="5"/>
        <v>0</v>
      </c>
      <c r="H157" s="87"/>
      <c r="I157" s="109"/>
      <c r="J157" s="50"/>
      <c r="K157" s="90">
        <f>авг.25!K157+сен.25!H157-сен.25!G157</f>
        <v>0</v>
      </c>
    </row>
    <row r="158" spans="1:11" x14ac:dyDescent="0.25">
      <c r="A158" s="111"/>
      <c r="B158" s="109">
        <v>155</v>
      </c>
      <c r="C158" s="85">
        <v>1357</v>
      </c>
      <c r="D158" s="85">
        <v>1357</v>
      </c>
      <c r="E158" s="85">
        <f t="shared" si="4"/>
        <v>0</v>
      </c>
      <c r="F158" s="13">
        <v>8.25</v>
      </c>
      <c r="G158" s="86">
        <f t="shared" si="5"/>
        <v>0</v>
      </c>
      <c r="H158" s="87"/>
      <c r="I158" s="109"/>
      <c r="J158" s="50"/>
      <c r="K158" s="90">
        <f>авг.25!K158+сен.25!H158-сен.25!G158</f>
        <v>-16.5</v>
      </c>
    </row>
    <row r="159" spans="1:11" x14ac:dyDescent="0.25">
      <c r="A159" s="111"/>
      <c r="B159" s="109">
        <v>156</v>
      </c>
      <c r="C159" s="85">
        <v>46070</v>
      </c>
      <c r="D159" s="85">
        <v>46531</v>
      </c>
      <c r="E159" s="85">
        <f t="shared" si="4"/>
        <v>461</v>
      </c>
      <c r="F159" s="68">
        <v>6.19</v>
      </c>
      <c r="G159" s="86">
        <f t="shared" si="5"/>
        <v>2853.59</v>
      </c>
      <c r="H159" s="87">
        <v>9000</v>
      </c>
      <c r="I159" s="109">
        <v>967341</v>
      </c>
      <c r="J159" s="50">
        <v>45905</v>
      </c>
      <c r="K159" s="90">
        <f>авг.25!K159+сен.25!H159-сен.25!G159</f>
        <v>2254.369999999999</v>
      </c>
    </row>
    <row r="160" spans="1:11" x14ac:dyDescent="0.25">
      <c r="A160" s="111"/>
      <c r="B160" s="109">
        <v>157</v>
      </c>
      <c r="C160" s="85">
        <v>8184</v>
      </c>
      <c r="D160" s="85">
        <v>8278</v>
      </c>
      <c r="E160" s="85">
        <f t="shared" si="4"/>
        <v>94</v>
      </c>
      <c r="F160" s="68">
        <v>6.19</v>
      </c>
      <c r="G160" s="86">
        <f t="shared" si="5"/>
        <v>581.86</v>
      </c>
      <c r="H160" s="87"/>
      <c r="I160" s="109"/>
      <c r="J160" s="50"/>
      <c r="K160" s="90">
        <f>авг.25!K160+сен.25!H160-сен.25!G160</f>
        <v>-1785.3600000000001</v>
      </c>
    </row>
    <row r="161" spans="1:11" x14ac:dyDescent="0.25">
      <c r="A161" s="111"/>
      <c r="B161" s="109">
        <v>158</v>
      </c>
      <c r="C161" s="85">
        <v>1299</v>
      </c>
      <c r="D161" s="85">
        <v>1337</v>
      </c>
      <c r="E161" s="85">
        <f t="shared" si="4"/>
        <v>38</v>
      </c>
      <c r="F161" s="13">
        <v>8.25</v>
      </c>
      <c r="G161" s="86">
        <f t="shared" si="5"/>
        <v>313.5</v>
      </c>
      <c r="H161" s="87"/>
      <c r="I161" s="109"/>
      <c r="J161" s="50"/>
      <c r="K161" s="90">
        <f>авг.25!K161+сен.25!H161-сен.25!G161</f>
        <v>-1917.2</v>
      </c>
    </row>
    <row r="162" spans="1:11" x14ac:dyDescent="0.25">
      <c r="A162" s="111"/>
      <c r="B162" s="109">
        <v>159</v>
      </c>
      <c r="C162" s="85">
        <v>1595</v>
      </c>
      <c r="D162" s="85">
        <v>1605</v>
      </c>
      <c r="E162" s="85">
        <f t="shared" si="4"/>
        <v>10</v>
      </c>
      <c r="F162" s="13">
        <v>8.25</v>
      </c>
      <c r="G162" s="86">
        <f t="shared" si="5"/>
        <v>82.5</v>
      </c>
      <c r="H162" s="87"/>
      <c r="I162" s="109"/>
      <c r="J162" s="50"/>
      <c r="K162" s="90">
        <f>авг.25!K162+сен.25!H162-сен.25!G162</f>
        <v>3264.66</v>
      </c>
    </row>
    <row r="163" spans="1:11" x14ac:dyDescent="0.25">
      <c r="A163" s="111"/>
      <c r="B163" s="109">
        <v>160</v>
      </c>
      <c r="C163" s="85">
        <v>2890</v>
      </c>
      <c r="D163" s="85">
        <v>2890</v>
      </c>
      <c r="E163" s="85">
        <f t="shared" si="4"/>
        <v>0</v>
      </c>
      <c r="F163" s="13">
        <v>8.25</v>
      </c>
      <c r="G163" s="86">
        <f t="shared" si="5"/>
        <v>0</v>
      </c>
      <c r="H163" s="87"/>
      <c r="I163" s="109"/>
      <c r="J163" s="50"/>
      <c r="K163" s="90">
        <f>авг.25!K163+сен.25!H163-сен.25!G163</f>
        <v>0</v>
      </c>
    </row>
    <row r="164" spans="1:11" x14ac:dyDescent="0.25">
      <c r="A164" s="66"/>
      <c r="B164" s="109">
        <v>161</v>
      </c>
      <c r="C164" s="85"/>
      <c r="D164" s="85"/>
      <c r="E164" s="85">
        <f t="shared" si="4"/>
        <v>0</v>
      </c>
      <c r="F164" s="13">
        <v>8.25</v>
      </c>
      <c r="G164" s="86">
        <f t="shared" si="5"/>
        <v>0</v>
      </c>
      <c r="H164" s="87"/>
      <c r="I164" s="109"/>
      <c r="J164" s="50"/>
      <c r="K164" s="90">
        <f>авг.25!K164+сен.25!H164-сен.25!G164</f>
        <v>0</v>
      </c>
    </row>
    <row r="165" spans="1:11" x14ac:dyDescent="0.25">
      <c r="A165" s="111"/>
      <c r="B165" s="109">
        <v>162</v>
      </c>
      <c r="C165" s="85">
        <v>6324</v>
      </c>
      <c r="D165" s="85">
        <v>6423</v>
      </c>
      <c r="E165" s="85">
        <f t="shared" si="4"/>
        <v>99</v>
      </c>
      <c r="F165" s="13">
        <v>8.25</v>
      </c>
      <c r="G165" s="86">
        <f t="shared" si="5"/>
        <v>816.75</v>
      </c>
      <c r="H165" s="87">
        <v>2500</v>
      </c>
      <c r="I165" s="109">
        <v>740193</v>
      </c>
      <c r="J165" s="50">
        <v>45909</v>
      </c>
      <c r="K165" s="90">
        <f>авг.25!K165+сен.25!H165-сен.25!G165</f>
        <v>933.37000000000035</v>
      </c>
    </row>
    <row r="166" spans="1:11" x14ac:dyDescent="0.25">
      <c r="A166" s="111"/>
      <c r="B166" s="109" t="s">
        <v>21</v>
      </c>
      <c r="C166" s="85">
        <v>82830</v>
      </c>
      <c r="D166" s="85">
        <v>83508</v>
      </c>
      <c r="E166" s="85">
        <f t="shared" si="4"/>
        <v>678</v>
      </c>
      <c r="F166" s="68">
        <v>6.19</v>
      </c>
      <c r="G166" s="86">
        <f t="shared" si="5"/>
        <v>4196.8200000000006</v>
      </c>
      <c r="H166" s="87">
        <v>41000</v>
      </c>
      <c r="I166" s="109">
        <v>613462</v>
      </c>
      <c r="J166" s="50">
        <v>45905</v>
      </c>
      <c r="K166" s="90">
        <f>авг.25!K166+сен.25!H166-сен.25!G166</f>
        <v>53029.89</v>
      </c>
    </row>
    <row r="167" spans="1:11" x14ac:dyDescent="0.25">
      <c r="A167" s="111"/>
      <c r="B167" s="109">
        <v>164</v>
      </c>
      <c r="C167" s="85">
        <v>657</v>
      </c>
      <c r="D167" s="85">
        <v>657</v>
      </c>
      <c r="E167" s="85">
        <f t="shared" si="4"/>
        <v>0</v>
      </c>
      <c r="F167" s="13">
        <v>8.25</v>
      </c>
      <c r="G167" s="86">
        <f t="shared" si="5"/>
        <v>0</v>
      </c>
      <c r="H167" s="87"/>
      <c r="I167" s="109"/>
      <c r="J167" s="50"/>
      <c r="K167" s="90">
        <f>авг.25!K167+сен.25!H167-сен.25!G167</f>
        <v>-4835.1600000000008</v>
      </c>
    </row>
    <row r="168" spans="1:11" x14ac:dyDescent="0.25">
      <c r="A168" s="111"/>
      <c r="B168" s="109">
        <v>165</v>
      </c>
      <c r="C168" s="85">
        <v>32268</v>
      </c>
      <c r="D168" s="85">
        <v>32268</v>
      </c>
      <c r="E168" s="85">
        <f t="shared" si="4"/>
        <v>0</v>
      </c>
      <c r="F168" s="13">
        <v>8.25</v>
      </c>
      <c r="G168" s="86">
        <f t="shared" si="5"/>
        <v>0</v>
      </c>
      <c r="H168" s="87"/>
      <c r="I168" s="109"/>
      <c r="J168" s="50"/>
      <c r="K168" s="90">
        <f>авг.25!K168+сен.25!H168-сен.25!G168</f>
        <v>0</v>
      </c>
    </row>
    <row r="169" spans="1:11" x14ac:dyDescent="0.25">
      <c r="A169" s="111"/>
      <c r="B169" s="109">
        <v>166</v>
      </c>
      <c r="C169" s="85"/>
      <c r="D169" s="85"/>
      <c r="E169" s="85">
        <f t="shared" si="4"/>
        <v>0</v>
      </c>
      <c r="F169" s="13">
        <v>8.25</v>
      </c>
      <c r="G169" s="86">
        <f t="shared" si="5"/>
        <v>0</v>
      </c>
      <c r="H169" s="87"/>
      <c r="I169" s="109"/>
      <c r="J169" s="50"/>
      <c r="K169" s="90">
        <f>авг.25!K169+сен.25!H169-сен.25!G169</f>
        <v>0</v>
      </c>
    </row>
    <row r="170" spans="1:11" x14ac:dyDescent="0.25">
      <c r="A170" s="111"/>
      <c r="B170" s="109">
        <v>167</v>
      </c>
      <c r="C170" s="85"/>
      <c r="D170" s="85"/>
      <c r="E170" s="85">
        <f t="shared" si="4"/>
        <v>0</v>
      </c>
      <c r="F170" s="13">
        <v>8.25</v>
      </c>
      <c r="G170" s="86">
        <f t="shared" si="5"/>
        <v>0</v>
      </c>
      <c r="H170" s="87"/>
      <c r="I170" s="109"/>
      <c r="J170" s="50"/>
      <c r="K170" s="90">
        <f>авг.25!K170+сен.25!H170-сен.25!G170</f>
        <v>0</v>
      </c>
    </row>
    <row r="171" spans="1:11" x14ac:dyDescent="0.25">
      <c r="A171" s="111"/>
      <c r="B171" s="109">
        <v>168</v>
      </c>
      <c r="C171" s="85">
        <v>20749</v>
      </c>
      <c r="D171" s="85">
        <v>20860</v>
      </c>
      <c r="E171" s="85">
        <f t="shared" si="4"/>
        <v>111</v>
      </c>
      <c r="F171" s="13">
        <v>8.25</v>
      </c>
      <c r="G171" s="86">
        <f t="shared" si="5"/>
        <v>915.75</v>
      </c>
      <c r="H171" s="87">
        <v>2000</v>
      </c>
      <c r="I171" s="109">
        <v>421524</v>
      </c>
      <c r="J171" s="50">
        <v>45903</v>
      </c>
      <c r="K171" s="90">
        <f>авг.25!K171+сен.25!H171-сен.25!G171</f>
        <v>-2902.3399999999992</v>
      </c>
    </row>
    <row r="172" spans="1:11" x14ac:dyDescent="0.25">
      <c r="A172" s="111"/>
      <c r="B172" s="109">
        <v>169</v>
      </c>
      <c r="C172" s="85"/>
      <c r="D172" s="85"/>
      <c r="E172" s="85">
        <f t="shared" si="4"/>
        <v>0</v>
      </c>
      <c r="F172" s="13">
        <v>8.25</v>
      </c>
      <c r="G172" s="86">
        <f t="shared" si="5"/>
        <v>0</v>
      </c>
      <c r="H172" s="87"/>
      <c r="I172" s="109"/>
      <c r="J172" s="50"/>
      <c r="K172" s="90">
        <f>авг.25!K172+сен.25!H172-сен.25!G172</f>
        <v>0</v>
      </c>
    </row>
    <row r="173" spans="1:11" ht="17.25" customHeight="1" x14ac:dyDescent="0.25">
      <c r="A173" s="111"/>
      <c r="B173" s="109">
        <v>170</v>
      </c>
      <c r="C173" s="85">
        <v>2289</v>
      </c>
      <c r="D173" s="85">
        <v>2289</v>
      </c>
      <c r="E173" s="85">
        <f t="shared" si="4"/>
        <v>0</v>
      </c>
      <c r="F173" s="13">
        <v>8.25</v>
      </c>
      <c r="G173" s="86">
        <f t="shared" si="5"/>
        <v>0</v>
      </c>
      <c r="H173" s="87"/>
      <c r="I173" s="109"/>
      <c r="J173" s="50"/>
      <c r="K173" s="90">
        <f>авг.25!K173+сен.25!H173-сен.25!G173</f>
        <v>733</v>
      </c>
    </row>
    <row r="174" spans="1:11" x14ac:dyDescent="0.25">
      <c r="A174" s="111"/>
      <c r="B174" s="109">
        <v>171</v>
      </c>
      <c r="C174" s="85">
        <v>24881</v>
      </c>
      <c r="D174" s="85">
        <v>25285</v>
      </c>
      <c r="E174" s="85">
        <f t="shared" si="4"/>
        <v>404</v>
      </c>
      <c r="F174" s="70">
        <v>6.19</v>
      </c>
      <c r="G174" s="86">
        <f t="shared" si="5"/>
        <v>2500.7600000000002</v>
      </c>
      <c r="H174" s="87"/>
      <c r="I174" s="109"/>
      <c r="J174" s="50"/>
      <c r="K174" s="90">
        <f>авг.25!K174+сен.25!H174-сен.25!G174</f>
        <v>1378.2499999999991</v>
      </c>
    </row>
    <row r="175" spans="1:11" x14ac:dyDescent="0.25">
      <c r="A175" s="111"/>
      <c r="B175" s="109">
        <v>172</v>
      </c>
      <c r="C175" s="85">
        <v>83812</v>
      </c>
      <c r="D175" s="85">
        <v>84675</v>
      </c>
      <c r="E175" s="85">
        <f t="shared" si="4"/>
        <v>863</v>
      </c>
      <c r="F175" s="13">
        <v>8.25</v>
      </c>
      <c r="G175" s="86">
        <f t="shared" si="5"/>
        <v>7119.75</v>
      </c>
      <c r="H175" s="87"/>
      <c r="I175" s="109"/>
      <c r="J175" s="50"/>
      <c r="K175" s="90">
        <f>авг.25!K175+сен.25!H175-сен.25!G175</f>
        <v>-24901.089999999997</v>
      </c>
    </row>
    <row r="176" spans="1:11" x14ac:dyDescent="0.25">
      <c r="A176" s="111"/>
      <c r="B176" s="109">
        <v>173</v>
      </c>
      <c r="C176" s="85">
        <v>143479</v>
      </c>
      <c r="D176" s="85">
        <v>144059</v>
      </c>
      <c r="E176" s="85">
        <f t="shared" si="4"/>
        <v>580</v>
      </c>
      <c r="F176" s="68">
        <v>6.19</v>
      </c>
      <c r="G176" s="86">
        <f t="shared" si="5"/>
        <v>3590.2000000000003</v>
      </c>
      <c r="H176" s="87">
        <v>3500</v>
      </c>
      <c r="I176" s="109">
        <v>154889</v>
      </c>
      <c r="J176" s="50">
        <v>45905</v>
      </c>
      <c r="K176" s="90">
        <f>авг.25!K176+сен.25!H176-сен.25!G176</f>
        <v>5296.8499999999985</v>
      </c>
    </row>
    <row r="177" spans="1:11" x14ac:dyDescent="0.25">
      <c r="A177" s="111"/>
      <c r="B177" s="109">
        <v>174</v>
      </c>
      <c r="C177" s="85">
        <v>5</v>
      </c>
      <c r="D177" s="85">
        <v>5</v>
      </c>
      <c r="E177" s="85">
        <f t="shared" si="4"/>
        <v>0</v>
      </c>
      <c r="F177" s="13">
        <v>8.25</v>
      </c>
      <c r="G177" s="86">
        <f t="shared" si="5"/>
        <v>0</v>
      </c>
      <c r="H177" s="87"/>
      <c r="I177" s="109"/>
      <c r="J177" s="50"/>
      <c r="K177" s="90">
        <f>авг.25!K177+сен.25!H177-сен.25!G177</f>
        <v>0</v>
      </c>
    </row>
    <row r="178" spans="1:11" x14ac:dyDescent="0.25">
      <c r="A178" s="111"/>
      <c r="B178" s="109">
        <f>175</f>
        <v>175</v>
      </c>
      <c r="C178" s="85">
        <v>5787</v>
      </c>
      <c r="D178" s="85">
        <v>5830</v>
      </c>
      <c r="E178" s="85">
        <f t="shared" si="4"/>
        <v>43</v>
      </c>
      <c r="F178" s="13">
        <v>8.25</v>
      </c>
      <c r="G178" s="86">
        <f t="shared" si="5"/>
        <v>354.75</v>
      </c>
      <c r="H178" s="87">
        <v>4000</v>
      </c>
      <c r="I178" s="109">
        <v>650763</v>
      </c>
      <c r="J178" s="50">
        <v>45901</v>
      </c>
      <c r="K178" s="90">
        <f>авг.25!K178+сен.25!H178-сен.25!G178</f>
        <v>3070.0999999999995</v>
      </c>
    </row>
    <row r="179" spans="1:11" x14ac:dyDescent="0.25">
      <c r="A179" s="111"/>
      <c r="B179" s="109">
        <v>176</v>
      </c>
      <c r="C179" s="85">
        <v>5</v>
      </c>
      <c r="D179" s="85">
        <v>5</v>
      </c>
      <c r="E179" s="85">
        <f t="shared" si="4"/>
        <v>0</v>
      </c>
      <c r="F179" s="13">
        <v>8.25</v>
      </c>
      <c r="G179" s="86">
        <f t="shared" si="5"/>
        <v>0</v>
      </c>
      <c r="H179" s="87"/>
      <c r="I179" s="109"/>
      <c r="J179" s="50"/>
      <c r="K179" s="90">
        <f>авг.25!K179+сен.25!H179-сен.25!G179</f>
        <v>0</v>
      </c>
    </row>
    <row r="180" spans="1:11" x14ac:dyDescent="0.25">
      <c r="A180" s="111"/>
      <c r="B180" s="109">
        <v>177</v>
      </c>
      <c r="C180" s="85">
        <v>14099</v>
      </c>
      <c r="D180" s="85">
        <v>14267</v>
      </c>
      <c r="E180" s="85">
        <f t="shared" si="4"/>
        <v>168</v>
      </c>
      <c r="F180" s="13">
        <v>8.25</v>
      </c>
      <c r="G180" s="86">
        <f t="shared" si="5"/>
        <v>1386</v>
      </c>
      <c r="H180" s="87"/>
      <c r="I180" s="109"/>
      <c r="J180" s="50"/>
      <c r="K180" s="90">
        <f>авг.25!K180+сен.25!H180-сен.25!G180</f>
        <v>-1709.4299999999994</v>
      </c>
    </row>
    <row r="181" spans="1:11" x14ac:dyDescent="0.25">
      <c r="A181" s="111"/>
      <c r="B181" s="109">
        <v>178</v>
      </c>
      <c r="C181" s="85"/>
      <c r="D181" s="85"/>
      <c r="E181" s="85">
        <f t="shared" si="4"/>
        <v>0</v>
      </c>
      <c r="F181" s="13">
        <v>8.25</v>
      </c>
      <c r="G181" s="86">
        <f t="shared" si="5"/>
        <v>0</v>
      </c>
      <c r="H181" s="87"/>
      <c r="I181" s="109"/>
      <c r="J181" s="50"/>
      <c r="K181" s="90">
        <f>авг.25!K181+сен.25!H181-сен.25!G181</f>
        <v>0</v>
      </c>
    </row>
    <row r="182" spans="1:11" x14ac:dyDescent="0.25">
      <c r="A182" s="111"/>
      <c r="B182" s="109">
        <v>179</v>
      </c>
      <c r="C182" s="85"/>
      <c r="D182" s="85"/>
      <c r="E182" s="85">
        <f t="shared" si="4"/>
        <v>0</v>
      </c>
      <c r="F182" s="13">
        <v>8.25</v>
      </c>
      <c r="G182" s="86">
        <f t="shared" si="5"/>
        <v>0</v>
      </c>
      <c r="H182" s="87"/>
      <c r="I182" s="109"/>
      <c r="J182" s="50"/>
      <c r="K182" s="90">
        <f>авг.25!K182+сен.25!H182-сен.25!G182</f>
        <v>0</v>
      </c>
    </row>
    <row r="183" spans="1:11" x14ac:dyDescent="0.25">
      <c r="A183" s="111"/>
      <c r="B183" s="109">
        <v>180</v>
      </c>
      <c r="C183" s="85"/>
      <c r="D183" s="85"/>
      <c r="E183" s="85">
        <f t="shared" si="4"/>
        <v>0</v>
      </c>
      <c r="F183" s="13">
        <v>8.25</v>
      </c>
      <c r="G183" s="86">
        <f t="shared" si="5"/>
        <v>0</v>
      </c>
      <c r="H183" s="87"/>
      <c r="I183" s="109"/>
      <c r="J183" s="50"/>
      <c r="K183" s="90">
        <f>авг.25!K183+сен.25!H183-сен.25!G183</f>
        <v>0</v>
      </c>
    </row>
    <row r="184" spans="1:11" x14ac:dyDescent="0.25">
      <c r="A184" s="111"/>
      <c r="B184" s="109">
        <v>181</v>
      </c>
      <c r="C184" s="85">
        <v>348</v>
      </c>
      <c r="D184" s="85">
        <v>348</v>
      </c>
      <c r="E184" s="85">
        <f t="shared" si="4"/>
        <v>0</v>
      </c>
      <c r="F184" s="13">
        <v>8.25</v>
      </c>
      <c r="G184" s="86">
        <f t="shared" si="5"/>
        <v>0</v>
      </c>
      <c r="H184" s="87"/>
      <c r="I184" s="109"/>
      <c r="J184" s="50"/>
      <c r="K184" s="90">
        <f>авг.25!K184+сен.25!H184-сен.25!G184</f>
        <v>-1720.83</v>
      </c>
    </row>
    <row r="185" spans="1:11" x14ac:dyDescent="0.25">
      <c r="A185" s="111"/>
      <c r="B185" s="109">
        <v>182</v>
      </c>
      <c r="C185" s="85"/>
      <c r="D185" s="85"/>
      <c r="E185" s="85">
        <f t="shared" si="4"/>
        <v>0</v>
      </c>
      <c r="F185" s="13">
        <v>8.25</v>
      </c>
      <c r="G185" s="86">
        <f t="shared" si="5"/>
        <v>0</v>
      </c>
      <c r="H185" s="87"/>
      <c r="I185" s="109"/>
      <c r="J185" s="50"/>
      <c r="K185" s="90">
        <f>авг.25!K185+сен.25!H185-сен.25!G185</f>
        <v>0</v>
      </c>
    </row>
    <row r="186" spans="1:11" x14ac:dyDescent="0.25">
      <c r="A186" s="111"/>
      <c r="B186" s="109">
        <v>183</v>
      </c>
      <c r="C186" s="85">
        <v>60</v>
      </c>
      <c r="D186" s="85">
        <v>60</v>
      </c>
      <c r="E186" s="85">
        <f t="shared" si="4"/>
        <v>0</v>
      </c>
      <c r="F186" s="13">
        <v>8.25</v>
      </c>
      <c r="G186" s="86">
        <f t="shared" si="5"/>
        <v>0</v>
      </c>
      <c r="H186" s="87"/>
      <c r="I186" s="109"/>
      <c r="J186" s="50"/>
      <c r="K186" s="90">
        <f>авг.25!K186+сен.25!H186-сен.25!G186</f>
        <v>-263.88</v>
      </c>
    </row>
    <row r="187" spans="1:11" x14ac:dyDescent="0.25">
      <c r="A187" s="111"/>
      <c r="B187" s="109">
        <v>184</v>
      </c>
      <c r="C187" s="85"/>
      <c r="D187" s="85"/>
      <c r="E187" s="85">
        <f t="shared" si="4"/>
        <v>0</v>
      </c>
      <c r="F187" s="13">
        <v>8.25</v>
      </c>
      <c r="G187" s="86">
        <f t="shared" si="5"/>
        <v>0</v>
      </c>
      <c r="H187" s="87"/>
      <c r="I187" s="109"/>
      <c r="J187" s="50"/>
      <c r="K187" s="90">
        <f>авг.25!K187+сен.25!H187-сен.25!G187</f>
        <v>0</v>
      </c>
    </row>
    <row r="188" spans="1:11" x14ac:dyDescent="0.25">
      <c r="A188" s="111"/>
      <c r="B188" s="109">
        <v>185</v>
      </c>
      <c r="C188" s="85"/>
      <c r="D188" s="85"/>
      <c r="E188" s="85">
        <f t="shared" si="4"/>
        <v>0</v>
      </c>
      <c r="F188" s="13">
        <v>8.25</v>
      </c>
      <c r="G188" s="86">
        <f t="shared" si="5"/>
        <v>0</v>
      </c>
      <c r="H188" s="87"/>
      <c r="I188" s="109"/>
      <c r="J188" s="50"/>
      <c r="K188" s="90">
        <f>авг.25!K188+сен.25!H188-сен.25!G188</f>
        <v>0</v>
      </c>
    </row>
    <row r="189" spans="1:11" x14ac:dyDescent="0.25">
      <c r="A189" s="111"/>
      <c r="B189" s="109">
        <v>186</v>
      </c>
      <c r="C189" s="85"/>
      <c r="D189" s="85"/>
      <c r="E189" s="85">
        <f t="shared" si="4"/>
        <v>0</v>
      </c>
      <c r="F189" s="13">
        <v>8.25</v>
      </c>
      <c r="G189" s="86">
        <f t="shared" si="5"/>
        <v>0</v>
      </c>
      <c r="H189" s="87"/>
      <c r="I189" s="109"/>
      <c r="J189" s="50"/>
      <c r="K189" s="90">
        <f>авг.25!K189+сен.25!H189-сен.25!G189</f>
        <v>0</v>
      </c>
    </row>
    <row r="190" spans="1:11" x14ac:dyDescent="0.25">
      <c r="A190" s="111"/>
      <c r="B190" s="109">
        <v>187</v>
      </c>
      <c r="C190" s="85">
        <v>29982</v>
      </c>
      <c r="D190" s="85">
        <v>30073</v>
      </c>
      <c r="E190" s="85">
        <f t="shared" si="4"/>
        <v>91</v>
      </c>
      <c r="F190" s="13">
        <v>8.25</v>
      </c>
      <c r="G190" s="86">
        <f t="shared" si="5"/>
        <v>750.75</v>
      </c>
      <c r="H190" s="87">
        <v>1592.25</v>
      </c>
      <c r="I190" s="109">
        <v>628924</v>
      </c>
      <c r="J190" s="50">
        <v>45923</v>
      </c>
      <c r="K190" s="90">
        <f>авг.25!K190+сен.25!H190-сен.25!G190</f>
        <v>5824.26</v>
      </c>
    </row>
    <row r="191" spans="1:11" x14ac:dyDescent="0.25">
      <c r="A191" s="111"/>
      <c r="B191" s="109">
        <v>188</v>
      </c>
      <c r="C191" s="85">
        <v>4541</v>
      </c>
      <c r="D191" s="85">
        <v>4541</v>
      </c>
      <c r="E191" s="85">
        <f t="shared" si="4"/>
        <v>0</v>
      </c>
      <c r="F191" s="13">
        <v>8.25</v>
      </c>
      <c r="G191" s="86">
        <f t="shared" si="5"/>
        <v>0</v>
      </c>
      <c r="H191" s="87"/>
      <c r="I191" s="109"/>
      <c r="J191" s="50"/>
      <c r="K191" s="90">
        <f>авг.25!K191+сен.25!H191-сен.25!G191</f>
        <v>-942.45</v>
      </c>
    </row>
    <row r="192" spans="1:11" x14ac:dyDescent="0.25">
      <c r="A192" s="111"/>
      <c r="B192" s="109">
        <v>189</v>
      </c>
      <c r="C192" s="85">
        <v>6739</v>
      </c>
      <c r="D192" s="85">
        <v>6953</v>
      </c>
      <c r="E192" s="85">
        <f t="shared" si="4"/>
        <v>214</v>
      </c>
      <c r="F192" s="13">
        <v>8.25</v>
      </c>
      <c r="G192" s="86">
        <f t="shared" si="5"/>
        <v>1765.5</v>
      </c>
      <c r="H192" s="87"/>
      <c r="I192" s="109"/>
      <c r="J192" s="50"/>
      <c r="K192" s="90">
        <f>авг.25!K192+сен.25!H192-сен.25!G192</f>
        <v>-3091.29</v>
      </c>
    </row>
    <row r="193" spans="1:11" x14ac:dyDescent="0.25">
      <c r="A193" s="111"/>
      <c r="B193" s="109">
        <v>190</v>
      </c>
      <c r="C193" s="85"/>
      <c r="D193" s="85"/>
      <c r="E193" s="85">
        <f t="shared" si="4"/>
        <v>0</v>
      </c>
      <c r="F193" s="13">
        <v>8.25</v>
      </c>
      <c r="G193" s="86">
        <f t="shared" si="5"/>
        <v>0</v>
      </c>
      <c r="H193" s="87"/>
      <c r="I193" s="109"/>
      <c r="J193" s="50"/>
      <c r="K193" s="90">
        <f>авг.25!K193+сен.25!H193-сен.25!G193</f>
        <v>0</v>
      </c>
    </row>
    <row r="194" spans="1:11" x14ac:dyDescent="0.25">
      <c r="A194" s="111"/>
      <c r="B194" s="109">
        <v>191</v>
      </c>
      <c r="C194" s="85"/>
      <c r="D194" s="85"/>
      <c r="E194" s="85">
        <f t="shared" si="4"/>
        <v>0</v>
      </c>
      <c r="F194" s="13">
        <v>8.25</v>
      </c>
      <c r="G194" s="86">
        <f t="shared" si="5"/>
        <v>0</v>
      </c>
      <c r="H194" s="87"/>
      <c r="I194" s="109"/>
      <c r="J194" s="50"/>
      <c r="K194" s="90">
        <f>авг.25!K194+сен.25!H194-сен.25!G194</f>
        <v>0</v>
      </c>
    </row>
    <row r="195" spans="1:11" x14ac:dyDescent="0.25">
      <c r="A195" s="111"/>
      <c r="B195" s="109">
        <v>192</v>
      </c>
      <c r="C195" s="85">
        <v>8011</v>
      </c>
      <c r="D195" s="85">
        <v>8245</v>
      </c>
      <c r="E195" s="85">
        <f t="shared" si="4"/>
        <v>234</v>
      </c>
      <c r="F195" s="13">
        <v>8.25</v>
      </c>
      <c r="G195" s="86">
        <f t="shared" si="5"/>
        <v>1930.5</v>
      </c>
      <c r="H195" s="87">
        <v>1500</v>
      </c>
      <c r="I195" s="109">
        <v>709233</v>
      </c>
      <c r="J195" s="50">
        <v>45908</v>
      </c>
      <c r="K195" s="90">
        <f>авг.25!K195+сен.25!H195-сен.25!G195</f>
        <v>-2323.46</v>
      </c>
    </row>
    <row r="196" spans="1:11" x14ac:dyDescent="0.25">
      <c r="A196" s="111"/>
      <c r="B196" s="109">
        <v>193</v>
      </c>
      <c r="C196" s="85">
        <v>8587</v>
      </c>
      <c r="D196" s="85">
        <v>8587</v>
      </c>
      <c r="E196" s="85">
        <f t="shared" si="4"/>
        <v>0</v>
      </c>
      <c r="F196" s="13">
        <v>8.25</v>
      </c>
      <c r="G196" s="86">
        <f t="shared" si="5"/>
        <v>0</v>
      </c>
      <c r="H196" s="87">
        <v>2000</v>
      </c>
      <c r="I196" s="109">
        <v>148015</v>
      </c>
      <c r="J196" s="50">
        <v>45908</v>
      </c>
      <c r="K196" s="90">
        <f>авг.25!K196+сен.25!H196-сен.25!G196</f>
        <v>9000</v>
      </c>
    </row>
    <row r="197" spans="1:11" x14ac:dyDescent="0.25">
      <c r="A197" s="111"/>
      <c r="B197" s="109">
        <v>194</v>
      </c>
      <c r="C197" s="85">
        <v>8111</v>
      </c>
      <c r="D197" s="85">
        <v>8228</v>
      </c>
      <c r="E197" s="85">
        <f t="shared" si="4"/>
        <v>117</v>
      </c>
      <c r="F197" s="13">
        <v>8.25</v>
      </c>
      <c r="G197" s="86">
        <f t="shared" si="5"/>
        <v>965.25</v>
      </c>
      <c r="H197" s="87"/>
      <c r="I197" s="109"/>
      <c r="J197" s="50"/>
      <c r="K197" s="90">
        <f>авг.25!K197+сен.25!H197-сен.25!G197</f>
        <v>-2709.1400000000003</v>
      </c>
    </row>
    <row r="198" spans="1:11" x14ac:dyDescent="0.25">
      <c r="A198" s="111"/>
      <c r="B198" s="109">
        <v>195</v>
      </c>
      <c r="C198" s="85"/>
      <c r="D198" s="85"/>
      <c r="E198" s="85">
        <f t="shared" si="4"/>
        <v>0</v>
      </c>
      <c r="F198" s="13">
        <v>8.25</v>
      </c>
      <c r="G198" s="86">
        <f t="shared" si="5"/>
        <v>0</v>
      </c>
      <c r="H198" s="87"/>
      <c r="I198" s="109"/>
      <c r="J198" s="50"/>
      <c r="K198" s="90">
        <f>авг.25!K198+сен.25!H198-сен.25!G198</f>
        <v>0</v>
      </c>
    </row>
    <row r="199" spans="1:11" x14ac:dyDescent="0.25">
      <c r="A199" s="111"/>
      <c r="B199" s="109">
        <v>196</v>
      </c>
      <c r="C199" s="85">
        <v>20880</v>
      </c>
      <c r="D199" s="85">
        <v>21058</v>
      </c>
      <c r="E199" s="85">
        <f t="shared" si="4"/>
        <v>178</v>
      </c>
      <c r="F199" s="70">
        <v>6.19</v>
      </c>
      <c r="G199" s="86">
        <f t="shared" si="5"/>
        <v>1101.8200000000002</v>
      </c>
      <c r="H199" s="87">
        <v>2018</v>
      </c>
      <c r="I199" s="109">
        <v>544166</v>
      </c>
      <c r="J199" s="50">
        <v>45909</v>
      </c>
      <c r="K199" s="90">
        <f>авг.25!K199+сен.25!H199-сен.25!G199</f>
        <v>-1808.8200000000006</v>
      </c>
    </row>
    <row r="200" spans="1:11" x14ac:dyDescent="0.25">
      <c r="A200" s="111"/>
      <c r="B200" s="109">
        <v>197</v>
      </c>
      <c r="C200" s="85">
        <v>49</v>
      </c>
      <c r="D200" s="85">
        <v>62</v>
      </c>
      <c r="E200" s="85">
        <f t="shared" si="4"/>
        <v>13</v>
      </c>
      <c r="F200" s="13">
        <v>8.25</v>
      </c>
      <c r="G200" s="86">
        <f t="shared" si="5"/>
        <v>107.25</v>
      </c>
      <c r="H200" s="87"/>
      <c r="I200" s="109"/>
      <c r="J200" s="50"/>
      <c r="K200" s="90">
        <f>авг.25!K200+сен.25!H200-сен.25!G200</f>
        <v>-396.8</v>
      </c>
    </row>
    <row r="201" spans="1:11" x14ac:dyDescent="0.25">
      <c r="A201" s="111"/>
      <c r="B201" s="109">
        <v>198</v>
      </c>
      <c r="C201" s="85"/>
      <c r="D201" s="85"/>
      <c r="E201" s="85">
        <f t="shared" si="4"/>
        <v>0</v>
      </c>
      <c r="F201" s="13">
        <v>8.25</v>
      </c>
      <c r="G201" s="86">
        <f t="shared" si="5"/>
        <v>0</v>
      </c>
      <c r="H201" s="87"/>
      <c r="I201" s="109"/>
      <c r="J201" s="50"/>
      <c r="K201" s="90">
        <f>авг.25!K201+сен.25!H201-сен.25!G201</f>
        <v>0</v>
      </c>
    </row>
    <row r="202" spans="1:11" x14ac:dyDescent="0.25">
      <c r="A202" s="111"/>
      <c r="B202" s="109">
        <v>199</v>
      </c>
      <c r="C202" s="85"/>
      <c r="D202" s="85"/>
      <c r="E202" s="85">
        <f t="shared" si="4"/>
        <v>0</v>
      </c>
      <c r="F202" s="13">
        <v>8.25</v>
      </c>
      <c r="G202" s="86">
        <f t="shared" si="5"/>
        <v>0</v>
      </c>
      <c r="H202" s="87"/>
      <c r="I202" s="109"/>
      <c r="J202" s="50"/>
      <c r="K202" s="90">
        <f>авг.25!K202+сен.25!H202-сен.25!G202</f>
        <v>0</v>
      </c>
    </row>
    <row r="203" spans="1:11" x14ac:dyDescent="0.25">
      <c r="A203" s="111"/>
      <c r="B203" s="109">
        <v>200</v>
      </c>
      <c r="C203" s="85"/>
      <c r="D203" s="85"/>
      <c r="E203" s="85">
        <f t="shared" ref="E203:E266" si="6">D203-C203</f>
        <v>0</v>
      </c>
      <c r="F203" s="13">
        <v>8.25</v>
      </c>
      <c r="G203" s="86">
        <f t="shared" ref="G203:G266" si="7">F203*E203</f>
        <v>0</v>
      </c>
      <c r="H203" s="87"/>
      <c r="I203" s="109"/>
      <c r="J203" s="50"/>
      <c r="K203" s="90">
        <f>авг.25!K203+сен.25!H203-сен.25!G203</f>
        <v>0</v>
      </c>
    </row>
    <row r="204" spans="1:11" x14ac:dyDescent="0.25">
      <c r="A204" s="111"/>
      <c r="B204" s="109">
        <v>201</v>
      </c>
      <c r="C204" s="85">
        <v>17119</v>
      </c>
      <c r="D204" s="85">
        <v>17436</v>
      </c>
      <c r="E204" s="85">
        <f t="shared" si="6"/>
        <v>317</v>
      </c>
      <c r="F204" s="68">
        <v>6.19</v>
      </c>
      <c r="G204" s="86">
        <f t="shared" si="7"/>
        <v>1962.23</v>
      </c>
      <c r="H204" s="87"/>
      <c r="I204" s="109"/>
      <c r="J204" s="50"/>
      <c r="K204" s="90">
        <f>авг.25!K204+сен.25!H204-сен.25!G204</f>
        <v>10043.36</v>
      </c>
    </row>
    <row r="205" spans="1:11" x14ac:dyDescent="0.25">
      <c r="A205" s="111"/>
      <c r="B205" s="109">
        <v>202</v>
      </c>
      <c r="C205" s="85">
        <v>1231</v>
      </c>
      <c r="D205" s="85">
        <v>1231</v>
      </c>
      <c r="E205" s="85">
        <f t="shared" si="6"/>
        <v>0</v>
      </c>
      <c r="F205" s="13">
        <v>8.25</v>
      </c>
      <c r="G205" s="86">
        <f t="shared" si="7"/>
        <v>0</v>
      </c>
      <c r="H205" s="87"/>
      <c r="I205" s="109"/>
      <c r="J205" s="50"/>
      <c r="K205" s="90">
        <f>авг.25!K205+сен.25!H205-сен.25!G205</f>
        <v>-21.990000000000002</v>
      </c>
    </row>
    <row r="206" spans="1:11" x14ac:dyDescent="0.25">
      <c r="A206" s="111"/>
      <c r="B206" s="109">
        <v>203</v>
      </c>
      <c r="C206" s="85">
        <v>6167</v>
      </c>
      <c r="D206" s="85">
        <v>6341</v>
      </c>
      <c r="E206" s="85">
        <f t="shared" si="6"/>
        <v>174</v>
      </c>
      <c r="F206" s="13">
        <v>8.25</v>
      </c>
      <c r="G206" s="86">
        <f t="shared" si="7"/>
        <v>1435.5</v>
      </c>
      <c r="H206" s="87">
        <v>3000</v>
      </c>
      <c r="I206" s="109">
        <v>400987</v>
      </c>
      <c r="J206" s="50">
        <v>45926</v>
      </c>
      <c r="K206" s="90">
        <f>авг.25!K206+сен.25!H206-сен.25!G206</f>
        <v>-7.3700000000012551</v>
      </c>
    </row>
    <row r="207" spans="1:11" x14ac:dyDescent="0.25">
      <c r="A207" s="111"/>
      <c r="B207" s="109">
        <v>205</v>
      </c>
      <c r="C207" s="85"/>
      <c r="D207" s="85"/>
      <c r="E207" s="85">
        <f t="shared" si="6"/>
        <v>0</v>
      </c>
      <c r="F207" s="13">
        <v>8.25</v>
      </c>
      <c r="G207" s="86">
        <f t="shared" si="7"/>
        <v>0</v>
      </c>
      <c r="H207" s="87"/>
      <c r="I207" s="109"/>
      <c r="J207" s="50"/>
      <c r="K207" s="90">
        <f>авг.25!K207+сен.25!H207-сен.25!G207</f>
        <v>0</v>
      </c>
    </row>
    <row r="208" spans="1:11" x14ac:dyDescent="0.25">
      <c r="A208" s="111"/>
      <c r="B208" s="109">
        <v>206</v>
      </c>
      <c r="C208" s="85"/>
      <c r="D208" s="85"/>
      <c r="E208" s="85">
        <f t="shared" si="6"/>
        <v>0</v>
      </c>
      <c r="F208" s="13">
        <v>8.25</v>
      </c>
      <c r="G208" s="86">
        <f t="shared" si="7"/>
        <v>0</v>
      </c>
      <c r="H208" s="87"/>
      <c r="I208" s="109"/>
      <c r="J208" s="50"/>
      <c r="K208" s="90">
        <f>авг.25!K208+сен.25!H208-сен.25!G208</f>
        <v>0</v>
      </c>
    </row>
    <row r="209" spans="1:11" x14ac:dyDescent="0.25">
      <c r="A209" s="111"/>
      <c r="B209" s="109">
        <v>207</v>
      </c>
      <c r="C209" s="85"/>
      <c r="D209" s="85"/>
      <c r="E209" s="85">
        <f t="shared" si="6"/>
        <v>0</v>
      </c>
      <c r="F209" s="13">
        <v>8.25</v>
      </c>
      <c r="G209" s="86">
        <f t="shared" si="7"/>
        <v>0</v>
      </c>
      <c r="H209" s="87"/>
      <c r="I209" s="109"/>
      <c r="J209" s="50"/>
      <c r="K209" s="90">
        <f>авг.25!K209+сен.25!H209-сен.25!G209</f>
        <v>0</v>
      </c>
    </row>
    <row r="210" spans="1:11" x14ac:dyDescent="0.25">
      <c r="A210" s="111"/>
      <c r="B210" s="109">
        <v>208</v>
      </c>
      <c r="C210" s="85"/>
      <c r="D210" s="85"/>
      <c r="E210" s="85">
        <f t="shared" si="6"/>
        <v>0</v>
      </c>
      <c r="F210" s="13">
        <v>8.25</v>
      </c>
      <c r="G210" s="86">
        <f t="shared" si="7"/>
        <v>0</v>
      </c>
      <c r="H210" s="87"/>
      <c r="I210" s="109"/>
      <c r="J210" s="50"/>
      <c r="K210" s="90">
        <f>авг.25!K210+сен.25!H210-сен.25!G210</f>
        <v>0</v>
      </c>
    </row>
    <row r="211" spans="1:11" x14ac:dyDescent="0.25">
      <c r="A211" s="111"/>
      <c r="B211" s="109">
        <v>209</v>
      </c>
      <c r="C211" s="85">
        <v>8693</v>
      </c>
      <c r="D211" s="85">
        <v>8889</v>
      </c>
      <c r="E211" s="85">
        <f t="shared" si="6"/>
        <v>196</v>
      </c>
      <c r="F211" s="13">
        <v>8.25</v>
      </c>
      <c r="G211" s="86">
        <f t="shared" si="7"/>
        <v>1617</v>
      </c>
      <c r="H211" s="87">
        <v>3102</v>
      </c>
      <c r="I211" s="109">
        <v>115197</v>
      </c>
      <c r="J211" s="50">
        <v>45905</v>
      </c>
      <c r="K211" s="90">
        <f>авг.25!K211+сен.25!H211-сен.25!G211</f>
        <v>-1315.4</v>
      </c>
    </row>
    <row r="212" spans="1:11" x14ac:dyDescent="0.25">
      <c r="A212" s="111"/>
      <c r="B212" s="109">
        <v>210</v>
      </c>
      <c r="C212" s="85">
        <v>40</v>
      </c>
      <c r="D212" s="85">
        <v>40</v>
      </c>
      <c r="E212" s="85">
        <f t="shared" si="6"/>
        <v>0</v>
      </c>
      <c r="F212" s="13">
        <v>8.25</v>
      </c>
      <c r="G212" s="86">
        <f t="shared" si="7"/>
        <v>0</v>
      </c>
      <c r="H212" s="87"/>
      <c r="I212" s="109"/>
      <c r="J212" s="50"/>
      <c r="K212" s="90">
        <f>авг.25!K212+сен.25!H212-сен.25!G212</f>
        <v>-330</v>
      </c>
    </row>
    <row r="213" spans="1:11" x14ac:dyDescent="0.25">
      <c r="A213" s="111"/>
      <c r="B213" s="109">
        <v>211</v>
      </c>
      <c r="C213" s="85"/>
      <c r="D213" s="85"/>
      <c r="E213" s="85">
        <f t="shared" si="6"/>
        <v>0</v>
      </c>
      <c r="F213" s="13">
        <v>8.25</v>
      </c>
      <c r="G213" s="86">
        <f t="shared" si="7"/>
        <v>0</v>
      </c>
      <c r="H213" s="87"/>
      <c r="I213" s="109"/>
      <c r="J213" s="50"/>
      <c r="K213" s="90">
        <f>авг.25!K213+сен.25!H213-сен.25!G213</f>
        <v>0</v>
      </c>
    </row>
    <row r="214" spans="1:11" x14ac:dyDescent="0.25">
      <c r="A214" s="111"/>
      <c r="B214" s="109">
        <v>212</v>
      </c>
      <c r="C214" s="85">
        <v>3699</v>
      </c>
      <c r="D214" s="85">
        <v>3873</v>
      </c>
      <c r="E214" s="85">
        <f t="shared" si="6"/>
        <v>174</v>
      </c>
      <c r="F214" s="13">
        <v>8.25</v>
      </c>
      <c r="G214" s="86">
        <f t="shared" si="7"/>
        <v>1435.5</v>
      </c>
      <c r="H214" s="87">
        <v>1500</v>
      </c>
      <c r="I214" s="109">
        <v>508353</v>
      </c>
      <c r="J214" s="50">
        <v>45911</v>
      </c>
      <c r="K214" s="90">
        <f>авг.25!K214+сен.25!H214-сен.25!G214</f>
        <v>-1249.9000000000001</v>
      </c>
    </row>
    <row r="215" spans="1:11" x14ac:dyDescent="0.25">
      <c r="A215" s="111"/>
      <c r="B215" s="109">
        <v>213</v>
      </c>
      <c r="C215" s="85"/>
      <c r="D215" s="85"/>
      <c r="E215" s="85">
        <f t="shared" si="6"/>
        <v>0</v>
      </c>
      <c r="F215" s="13">
        <v>8.25</v>
      </c>
      <c r="G215" s="86">
        <f t="shared" si="7"/>
        <v>0</v>
      </c>
      <c r="H215" s="87"/>
      <c r="I215" s="109"/>
      <c r="J215" s="50"/>
      <c r="K215" s="90">
        <f>авг.25!K215+сен.25!H215-сен.25!G215</f>
        <v>0</v>
      </c>
    </row>
    <row r="216" spans="1:11" x14ac:dyDescent="0.25">
      <c r="A216" s="111"/>
      <c r="B216" s="109">
        <v>214</v>
      </c>
      <c r="C216" s="85"/>
      <c r="D216" s="85"/>
      <c r="E216" s="85">
        <f t="shared" si="6"/>
        <v>0</v>
      </c>
      <c r="F216" s="13">
        <v>8.25</v>
      </c>
      <c r="G216" s="86">
        <f t="shared" si="7"/>
        <v>0</v>
      </c>
      <c r="H216" s="87"/>
      <c r="I216" s="109"/>
      <c r="J216" s="50"/>
      <c r="K216" s="90">
        <f>авг.25!K216+сен.25!H216-сен.25!G216</f>
        <v>0</v>
      </c>
    </row>
    <row r="217" spans="1:11" x14ac:dyDescent="0.25">
      <c r="A217" s="111"/>
      <c r="B217" s="109">
        <v>215</v>
      </c>
      <c r="C217" s="85">
        <v>46</v>
      </c>
      <c r="D217" s="85">
        <v>50</v>
      </c>
      <c r="E217" s="85">
        <f t="shared" si="6"/>
        <v>4</v>
      </c>
      <c r="F217" s="13">
        <v>8.25</v>
      </c>
      <c r="G217" s="86">
        <f t="shared" si="7"/>
        <v>33</v>
      </c>
      <c r="H217" s="87"/>
      <c r="I217" s="109"/>
      <c r="J217" s="50"/>
      <c r="K217" s="90">
        <f>авг.25!K217+сен.25!H217-сен.25!G217</f>
        <v>-203.43</v>
      </c>
    </row>
    <row r="218" spans="1:11" x14ac:dyDescent="0.25">
      <c r="A218" s="111"/>
      <c r="B218" s="109">
        <v>216</v>
      </c>
      <c r="C218" s="85">
        <v>107</v>
      </c>
      <c r="D218" s="85">
        <v>119</v>
      </c>
      <c r="E218" s="85">
        <f t="shared" si="6"/>
        <v>12</v>
      </c>
      <c r="F218" s="13">
        <v>8.25</v>
      </c>
      <c r="G218" s="86">
        <f t="shared" si="7"/>
        <v>99</v>
      </c>
      <c r="H218" s="87"/>
      <c r="I218" s="109"/>
      <c r="J218" s="50"/>
      <c r="K218" s="90">
        <f>авг.25!K218+сен.25!H218-сен.25!G218</f>
        <v>-404.25</v>
      </c>
    </row>
    <row r="219" spans="1:11" x14ac:dyDescent="0.25">
      <c r="A219" s="51"/>
      <c r="B219" s="109">
        <v>217</v>
      </c>
      <c r="C219" s="85">
        <v>782</v>
      </c>
      <c r="D219" s="85">
        <v>845</v>
      </c>
      <c r="E219" s="85">
        <f t="shared" si="6"/>
        <v>63</v>
      </c>
      <c r="F219" s="13">
        <v>8.25</v>
      </c>
      <c r="G219" s="86">
        <f t="shared" si="7"/>
        <v>519.75</v>
      </c>
      <c r="H219" s="87"/>
      <c r="I219" s="109"/>
      <c r="J219" s="50"/>
      <c r="K219" s="90">
        <f>авг.25!K219+сен.25!H219-сен.25!G219</f>
        <v>-957.76000000000022</v>
      </c>
    </row>
    <row r="220" spans="1:11" x14ac:dyDescent="0.25">
      <c r="A220" s="111"/>
      <c r="B220" s="109">
        <v>218</v>
      </c>
      <c r="C220" s="85"/>
      <c r="D220" s="85"/>
      <c r="E220" s="85">
        <f t="shared" si="6"/>
        <v>0</v>
      </c>
      <c r="F220" s="13">
        <v>8.25</v>
      </c>
      <c r="G220" s="86">
        <f t="shared" si="7"/>
        <v>0</v>
      </c>
      <c r="H220" s="87"/>
      <c r="I220" s="109"/>
      <c r="J220" s="50"/>
      <c r="K220" s="90">
        <f>авг.25!K220+сен.25!H220-сен.25!G220</f>
        <v>0</v>
      </c>
    </row>
    <row r="221" spans="1:11" x14ac:dyDescent="0.25">
      <c r="A221" s="111"/>
      <c r="B221" s="109">
        <v>219</v>
      </c>
      <c r="C221" s="85">
        <v>4592</v>
      </c>
      <c r="D221" s="85">
        <v>4634</v>
      </c>
      <c r="E221" s="85">
        <f t="shared" si="6"/>
        <v>42</v>
      </c>
      <c r="F221" s="13">
        <v>8.25</v>
      </c>
      <c r="G221" s="86">
        <f t="shared" si="7"/>
        <v>346.5</v>
      </c>
      <c r="H221" s="87"/>
      <c r="I221" s="109"/>
      <c r="J221" s="50"/>
      <c r="K221" s="90">
        <f>авг.25!K221+сен.25!H221-сен.25!G221</f>
        <v>-3311.5</v>
      </c>
    </row>
    <row r="222" spans="1:11" x14ac:dyDescent="0.25">
      <c r="A222" s="111"/>
      <c r="B222" s="109">
        <v>220</v>
      </c>
      <c r="C222" s="85">
        <v>9306</v>
      </c>
      <c r="D222" s="85">
        <v>9440</v>
      </c>
      <c r="E222" s="85">
        <f t="shared" si="6"/>
        <v>134</v>
      </c>
      <c r="F222" s="13">
        <v>8.25</v>
      </c>
      <c r="G222" s="86">
        <f t="shared" si="7"/>
        <v>1105.5</v>
      </c>
      <c r="H222" s="87"/>
      <c r="I222" s="109"/>
      <c r="J222" s="50"/>
      <c r="K222" s="90">
        <f>авг.25!K222+сен.25!H222-сен.25!G222</f>
        <v>-18369.690000000002</v>
      </c>
    </row>
    <row r="223" spans="1:11" x14ac:dyDescent="0.25">
      <c r="A223" s="111"/>
      <c r="B223" s="109">
        <v>221</v>
      </c>
      <c r="C223" s="85"/>
      <c r="D223" s="85"/>
      <c r="E223" s="85">
        <f t="shared" si="6"/>
        <v>0</v>
      </c>
      <c r="F223" s="13">
        <v>8.25</v>
      </c>
      <c r="G223" s="86">
        <f t="shared" si="7"/>
        <v>0</v>
      </c>
      <c r="H223" s="87"/>
      <c r="I223" s="109"/>
      <c r="J223" s="50"/>
      <c r="K223" s="90">
        <f>авг.25!K223+сен.25!H223-сен.25!G223</f>
        <v>0</v>
      </c>
    </row>
    <row r="224" spans="1:11" x14ac:dyDescent="0.25">
      <c r="A224" s="111"/>
      <c r="B224" s="109">
        <v>222</v>
      </c>
      <c r="C224" s="85"/>
      <c r="D224" s="85"/>
      <c r="E224" s="85">
        <f t="shared" si="6"/>
        <v>0</v>
      </c>
      <c r="F224" s="13">
        <v>8.25</v>
      </c>
      <c r="G224" s="86">
        <f t="shared" si="7"/>
        <v>0</v>
      </c>
      <c r="H224" s="87"/>
      <c r="I224" s="109"/>
      <c r="J224" s="50"/>
      <c r="K224" s="90">
        <f>авг.25!K224+сен.25!H224-сен.25!G224</f>
        <v>0</v>
      </c>
    </row>
    <row r="225" spans="1:11" x14ac:dyDescent="0.25">
      <c r="A225" s="111"/>
      <c r="B225" s="109">
        <v>223</v>
      </c>
      <c r="C225" s="85"/>
      <c r="D225" s="85"/>
      <c r="E225" s="85">
        <f t="shared" si="6"/>
        <v>0</v>
      </c>
      <c r="F225" s="13">
        <v>8.25</v>
      </c>
      <c r="G225" s="86">
        <f t="shared" si="7"/>
        <v>0</v>
      </c>
      <c r="H225" s="87"/>
      <c r="I225" s="109"/>
      <c r="J225" s="50"/>
      <c r="K225" s="90">
        <f>авг.25!K225+сен.25!H225-сен.25!G225</f>
        <v>0</v>
      </c>
    </row>
    <row r="226" spans="1:11" x14ac:dyDescent="0.25">
      <c r="A226" s="111"/>
      <c r="B226" s="109">
        <v>224</v>
      </c>
      <c r="C226" s="85">
        <v>13243</v>
      </c>
      <c r="D226" s="85">
        <v>13289</v>
      </c>
      <c r="E226" s="85">
        <f t="shared" si="6"/>
        <v>46</v>
      </c>
      <c r="F226" s="13">
        <v>8.25</v>
      </c>
      <c r="G226" s="86">
        <f t="shared" si="7"/>
        <v>379.5</v>
      </c>
      <c r="H226" s="87"/>
      <c r="I226" s="109"/>
      <c r="J226" s="50"/>
      <c r="K226" s="90">
        <f>авг.25!K226+сен.25!H226-сен.25!G226</f>
        <v>-2002.0699999999997</v>
      </c>
    </row>
    <row r="227" spans="1:11" x14ac:dyDescent="0.25">
      <c r="A227" s="111"/>
      <c r="B227" s="109">
        <v>225</v>
      </c>
      <c r="C227" s="85"/>
      <c r="D227" s="85"/>
      <c r="E227" s="85">
        <f t="shared" si="6"/>
        <v>0</v>
      </c>
      <c r="F227" s="13">
        <v>8.25</v>
      </c>
      <c r="G227" s="86">
        <f t="shared" si="7"/>
        <v>0</v>
      </c>
      <c r="H227" s="87"/>
      <c r="I227" s="109"/>
      <c r="J227" s="50"/>
      <c r="K227" s="90">
        <f>авг.25!K227+сен.25!H227-сен.25!G227</f>
        <v>0</v>
      </c>
    </row>
    <row r="228" spans="1:11" x14ac:dyDescent="0.25">
      <c r="A228" s="111"/>
      <c r="B228" s="109">
        <v>226</v>
      </c>
      <c r="C228" s="85"/>
      <c r="D228" s="85"/>
      <c r="E228" s="85">
        <f t="shared" si="6"/>
        <v>0</v>
      </c>
      <c r="F228" s="13">
        <v>8.25</v>
      </c>
      <c r="G228" s="86">
        <f t="shared" si="7"/>
        <v>0</v>
      </c>
      <c r="H228" s="87"/>
      <c r="I228" s="109"/>
      <c r="J228" s="50"/>
      <c r="K228" s="90">
        <f>авг.25!K228+сен.25!H228-сен.25!G228</f>
        <v>0</v>
      </c>
    </row>
    <row r="229" spans="1:11" x14ac:dyDescent="0.25">
      <c r="A229" s="111"/>
      <c r="B229" s="109">
        <v>227</v>
      </c>
      <c r="C229" s="85">
        <v>17062</v>
      </c>
      <c r="D229" s="85">
        <v>17174</v>
      </c>
      <c r="E229" s="85">
        <f t="shared" si="6"/>
        <v>112</v>
      </c>
      <c r="F229" s="70">
        <v>6.19</v>
      </c>
      <c r="G229" s="86">
        <f t="shared" si="7"/>
        <v>693.28000000000009</v>
      </c>
      <c r="H229" s="87"/>
      <c r="I229" s="109"/>
      <c r="J229" s="50"/>
      <c r="K229" s="90">
        <f>авг.25!K229+сен.25!H229-сен.25!G229</f>
        <v>-831.45000000000107</v>
      </c>
    </row>
    <row r="230" spans="1:11" x14ac:dyDescent="0.25">
      <c r="A230" s="111"/>
      <c r="B230" s="109">
        <v>228</v>
      </c>
      <c r="C230" s="85">
        <v>3717</v>
      </c>
      <c r="D230" s="85">
        <v>3765</v>
      </c>
      <c r="E230" s="85">
        <f t="shared" si="6"/>
        <v>48</v>
      </c>
      <c r="F230" s="13">
        <v>8.25</v>
      </c>
      <c r="G230" s="86">
        <f t="shared" si="7"/>
        <v>396</v>
      </c>
      <c r="H230" s="87"/>
      <c r="I230" s="109"/>
      <c r="J230" s="50"/>
      <c r="K230" s="90">
        <f>авг.25!K230+сен.25!H230-сен.25!G230</f>
        <v>-2004.1600000000003</v>
      </c>
    </row>
    <row r="231" spans="1:11" x14ac:dyDescent="0.25">
      <c r="A231" s="111"/>
      <c r="B231" s="109">
        <v>229</v>
      </c>
      <c r="C231" s="85">
        <v>2286</v>
      </c>
      <c r="D231" s="85">
        <v>2315</v>
      </c>
      <c r="E231" s="85">
        <f t="shared" si="6"/>
        <v>29</v>
      </c>
      <c r="F231" s="13">
        <v>8.25</v>
      </c>
      <c r="G231" s="86">
        <f t="shared" si="7"/>
        <v>239.25</v>
      </c>
      <c r="H231" s="87">
        <v>924</v>
      </c>
      <c r="I231" s="109">
        <v>150618</v>
      </c>
      <c r="J231" s="50">
        <v>45908</v>
      </c>
      <c r="K231" s="90">
        <f>авг.25!K231+сен.25!H231-сен.25!G231</f>
        <v>-239.25000000000011</v>
      </c>
    </row>
    <row r="232" spans="1:11" x14ac:dyDescent="0.25">
      <c r="A232" s="111"/>
      <c r="B232" s="109">
        <v>230</v>
      </c>
      <c r="C232" s="85">
        <v>1879</v>
      </c>
      <c r="D232" s="85">
        <v>1992</v>
      </c>
      <c r="E232" s="85">
        <f t="shared" si="6"/>
        <v>113</v>
      </c>
      <c r="F232" s="13">
        <v>8.25</v>
      </c>
      <c r="G232" s="86">
        <f t="shared" si="7"/>
        <v>932.25</v>
      </c>
      <c r="H232" s="87"/>
      <c r="I232" s="109"/>
      <c r="J232" s="50"/>
      <c r="K232" s="90">
        <f>авг.25!K232+сен.25!H232-сен.25!G232</f>
        <v>-284.57999999999993</v>
      </c>
    </row>
    <row r="233" spans="1:11" x14ac:dyDescent="0.25">
      <c r="A233" s="111"/>
      <c r="B233" s="109">
        <v>231</v>
      </c>
      <c r="C233" s="85"/>
      <c r="D233" s="85"/>
      <c r="E233" s="85">
        <f t="shared" si="6"/>
        <v>0</v>
      </c>
      <c r="F233" s="13">
        <v>8.25</v>
      </c>
      <c r="G233" s="86">
        <f t="shared" si="7"/>
        <v>0</v>
      </c>
      <c r="H233" s="87"/>
      <c r="I233" s="109"/>
      <c r="J233" s="50"/>
      <c r="K233" s="90">
        <f>авг.25!K233+сен.25!H233-сен.25!G233</f>
        <v>0</v>
      </c>
    </row>
    <row r="234" spans="1:11" x14ac:dyDescent="0.25">
      <c r="A234" s="111"/>
      <c r="B234" s="109">
        <v>232</v>
      </c>
      <c r="C234" s="85">
        <v>295</v>
      </c>
      <c r="D234" s="85">
        <v>295</v>
      </c>
      <c r="E234" s="85">
        <f t="shared" si="6"/>
        <v>0</v>
      </c>
      <c r="F234" s="13">
        <v>8.25</v>
      </c>
      <c r="G234" s="86">
        <f t="shared" si="7"/>
        <v>0</v>
      </c>
      <c r="H234" s="87"/>
      <c r="I234" s="109"/>
      <c r="J234" s="50"/>
      <c r="K234" s="90">
        <f>авг.25!K234+сен.25!H234-сен.25!G234</f>
        <v>0</v>
      </c>
    </row>
    <row r="235" spans="1:11" x14ac:dyDescent="0.25">
      <c r="A235" s="111"/>
      <c r="B235" s="109">
        <v>233</v>
      </c>
      <c r="C235" s="85"/>
      <c r="D235" s="85"/>
      <c r="E235" s="85">
        <f t="shared" si="6"/>
        <v>0</v>
      </c>
      <c r="F235" s="13">
        <v>8.25</v>
      </c>
      <c r="G235" s="86">
        <f t="shared" si="7"/>
        <v>0</v>
      </c>
      <c r="H235" s="87"/>
      <c r="I235" s="109"/>
      <c r="J235" s="50"/>
      <c r="K235" s="90">
        <f>авг.25!K235+сен.25!H235-сен.25!G235</f>
        <v>0</v>
      </c>
    </row>
    <row r="236" spans="1:11" x14ac:dyDescent="0.25">
      <c r="A236" s="111"/>
      <c r="B236" s="109">
        <v>234</v>
      </c>
      <c r="C236" s="85"/>
      <c r="D236" s="85"/>
      <c r="E236" s="85">
        <f t="shared" si="6"/>
        <v>0</v>
      </c>
      <c r="F236" s="13">
        <v>8.25</v>
      </c>
      <c r="G236" s="86">
        <f t="shared" si="7"/>
        <v>0</v>
      </c>
      <c r="H236" s="87"/>
      <c r="I236" s="109"/>
      <c r="J236" s="50"/>
      <c r="K236" s="90">
        <f>авг.25!K236+сен.25!H236-сен.25!G236</f>
        <v>0</v>
      </c>
    </row>
    <row r="237" spans="1:11" x14ac:dyDescent="0.25">
      <c r="A237" s="111"/>
      <c r="B237" s="109">
        <v>235</v>
      </c>
      <c r="C237" s="85"/>
      <c r="D237" s="85"/>
      <c r="E237" s="85">
        <f t="shared" si="6"/>
        <v>0</v>
      </c>
      <c r="F237" s="13">
        <v>8.25</v>
      </c>
      <c r="G237" s="86">
        <f t="shared" si="7"/>
        <v>0</v>
      </c>
      <c r="H237" s="87"/>
      <c r="I237" s="109"/>
      <c r="J237" s="50"/>
      <c r="K237" s="90">
        <f>авг.25!K237+сен.25!H237-сен.25!G237</f>
        <v>0</v>
      </c>
    </row>
    <row r="238" spans="1:11" x14ac:dyDescent="0.25">
      <c r="A238" s="111"/>
      <c r="B238" s="109">
        <v>236</v>
      </c>
      <c r="C238" s="85"/>
      <c r="D238" s="85"/>
      <c r="E238" s="85">
        <f t="shared" si="6"/>
        <v>0</v>
      </c>
      <c r="F238" s="13">
        <v>8.25</v>
      </c>
      <c r="G238" s="86">
        <f t="shared" si="7"/>
        <v>0</v>
      </c>
      <c r="H238" s="87"/>
      <c r="I238" s="109"/>
      <c r="J238" s="50"/>
      <c r="K238" s="90">
        <f>авг.25!K238+сен.25!H238-сен.25!G238</f>
        <v>0</v>
      </c>
    </row>
    <row r="239" spans="1:11" x14ac:dyDescent="0.25">
      <c r="A239" s="111"/>
      <c r="B239" s="109">
        <v>237</v>
      </c>
      <c r="C239" s="85"/>
      <c r="D239" s="85"/>
      <c r="E239" s="85">
        <f t="shared" si="6"/>
        <v>0</v>
      </c>
      <c r="F239" s="13">
        <v>8.25</v>
      </c>
      <c r="G239" s="86">
        <f t="shared" si="7"/>
        <v>0</v>
      </c>
      <c r="H239" s="87"/>
      <c r="I239" s="109"/>
      <c r="J239" s="50"/>
      <c r="K239" s="90">
        <f>авг.25!K239+сен.25!H239-сен.25!G239</f>
        <v>0</v>
      </c>
    </row>
    <row r="240" spans="1:11" x14ac:dyDescent="0.25">
      <c r="A240" s="111"/>
      <c r="B240" s="109">
        <v>238</v>
      </c>
      <c r="C240" s="85">
        <v>411</v>
      </c>
      <c r="D240" s="85">
        <v>411</v>
      </c>
      <c r="E240" s="85">
        <f t="shared" si="6"/>
        <v>0</v>
      </c>
      <c r="F240" s="13">
        <v>8.25</v>
      </c>
      <c r="G240" s="86">
        <f t="shared" si="7"/>
        <v>0</v>
      </c>
      <c r="H240" s="87"/>
      <c r="I240" s="109"/>
      <c r="J240" s="50"/>
      <c r="K240" s="90">
        <f>авг.25!K240+сен.25!H240-сен.25!G240</f>
        <v>0</v>
      </c>
    </row>
    <row r="241" spans="1:11" x14ac:dyDescent="0.25">
      <c r="A241" s="111"/>
      <c r="B241" s="109">
        <v>239</v>
      </c>
      <c r="C241" s="85">
        <v>5</v>
      </c>
      <c r="D241" s="85">
        <v>5</v>
      </c>
      <c r="E241" s="85">
        <f t="shared" si="6"/>
        <v>0</v>
      </c>
      <c r="F241" s="13">
        <v>8.25</v>
      </c>
      <c r="G241" s="86">
        <f t="shared" si="7"/>
        <v>0</v>
      </c>
      <c r="H241" s="87"/>
      <c r="I241" s="109"/>
      <c r="J241" s="50"/>
      <c r="K241" s="90">
        <f>авг.25!K241+сен.25!H241-сен.25!G241</f>
        <v>0</v>
      </c>
    </row>
    <row r="242" spans="1:11" x14ac:dyDescent="0.25">
      <c r="A242" s="111"/>
      <c r="B242" s="109">
        <v>240</v>
      </c>
      <c r="C242" s="85">
        <v>5</v>
      </c>
      <c r="D242" s="85">
        <v>5</v>
      </c>
      <c r="E242" s="85">
        <f t="shared" si="6"/>
        <v>0</v>
      </c>
      <c r="F242" s="13">
        <v>8.25</v>
      </c>
      <c r="G242" s="86">
        <f t="shared" si="7"/>
        <v>0</v>
      </c>
      <c r="H242" s="87"/>
      <c r="I242" s="109"/>
      <c r="J242" s="50"/>
      <c r="K242" s="90">
        <f>авг.25!K242+сен.25!H242-сен.25!G242</f>
        <v>0</v>
      </c>
    </row>
    <row r="243" spans="1:11" x14ac:dyDescent="0.25">
      <c r="A243" s="111"/>
      <c r="B243" s="109">
        <v>241</v>
      </c>
      <c r="C243" s="85"/>
      <c r="D243" s="85"/>
      <c r="E243" s="85">
        <f t="shared" si="6"/>
        <v>0</v>
      </c>
      <c r="F243" s="13">
        <v>8.25</v>
      </c>
      <c r="G243" s="86">
        <f t="shared" si="7"/>
        <v>0</v>
      </c>
      <c r="H243" s="87"/>
      <c r="I243" s="109"/>
      <c r="J243" s="50"/>
      <c r="K243" s="90">
        <f>авг.25!K243+сен.25!H243-сен.25!G243</f>
        <v>0</v>
      </c>
    </row>
    <row r="244" spans="1:11" x14ac:dyDescent="0.25">
      <c r="A244" s="111"/>
      <c r="B244" s="109">
        <v>242</v>
      </c>
      <c r="C244" s="85">
        <v>18176</v>
      </c>
      <c r="D244" s="85">
        <v>18610</v>
      </c>
      <c r="E244" s="85">
        <f t="shared" si="6"/>
        <v>434</v>
      </c>
      <c r="F244" s="70">
        <v>6.19</v>
      </c>
      <c r="G244" s="86">
        <f t="shared" si="7"/>
        <v>2686.46</v>
      </c>
      <c r="H244" s="87"/>
      <c r="I244" s="109"/>
      <c r="J244" s="50"/>
      <c r="K244" s="90">
        <f>авг.25!K244+сен.25!H244-сен.25!G244</f>
        <v>71495.83</v>
      </c>
    </row>
    <row r="245" spans="1:11" x14ac:dyDescent="0.25">
      <c r="A245" s="111"/>
      <c r="B245" s="109">
        <v>243</v>
      </c>
      <c r="C245" s="85">
        <v>31879</v>
      </c>
      <c r="D245" s="85">
        <v>32045</v>
      </c>
      <c r="E245" s="85">
        <f t="shared" si="6"/>
        <v>166</v>
      </c>
      <c r="F245" s="70">
        <v>6.19</v>
      </c>
      <c r="G245" s="86">
        <f t="shared" si="7"/>
        <v>1027.54</v>
      </c>
      <c r="H245" s="87">
        <v>900</v>
      </c>
      <c r="I245" s="109">
        <v>502878</v>
      </c>
      <c r="J245" s="50">
        <v>45910</v>
      </c>
      <c r="K245" s="90">
        <f>авг.25!K245+сен.25!H245-сен.25!G245</f>
        <v>-115.50999999999976</v>
      </c>
    </row>
    <row r="246" spans="1:11" x14ac:dyDescent="0.25">
      <c r="A246" s="111"/>
      <c r="B246" s="109">
        <v>244</v>
      </c>
      <c r="C246" s="85"/>
      <c r="D246" s="85"/>
      <c r="E246" s="85">
        <f t="shared" si="6"/>
        <v>0</v>
      </c>
      <c r="F246" s="13">
        <v>8.25</v>
      </c>
      <c r="G246" s="86">
        <f t="shared" si="7"/>
        <v>0</v>
      </c>
      <c r="H246" s="87"/>
      <c r="I246" s="109"/>
      <c r="J246" s="50"/>
      <c r="K246" s="90">
        <f>авг.25!K246+сен.25!H246-сен.25!G246</f>
        <v>0</v>
      </c>
    </row>
    <row r="247" spans="1:11" x14ac:dyDescent="0.25">
      <c r="A247" s="111"/>
      <c r="B247" s="109">
        <v>245</v>
      </c>
      <c r="C247" s="85">
        <v>56854</v>
      </c>
      <c r="D247" s="85">
        <v>57038</v>
      </c>
      <c r="E247" s="85">
        <f t="shared" si="6"/>
        <v>184</v>
      </c>
      <c r="F247" s="68">
        <v>0</v>
      </c>
      <c r="G247" s="86">
        <f t="shared" si="7"/>
        <v>0</v>
      </c>
      <c r="H247" s="87"/>
      <c r="I247" s="109"/>
      <c r="J247" s="50"/>
      <c r="K247" s="90">
        <f>авг.25!K247+сен.25!H247-сен.25!G247</f>
        <v>-8594.84</v>
      </c>
    </row>
    <row r="248" spans="1:11" x14ac:dyDescent="0.25">
      <c r="A248" s="111"/>
      <c r="B248" s="109">
        <v>246</v>
      </c>
      <c r="C248" s="85">
        <v>81368</v>
      </c>
      <c r="D248" s="85">
        <v>81368</v>
      </c>
      <c r="E248" s="85">
        <f t="shared" si="6"/>
        <v>0</v>
      </c>
      <c r="F248" s="68">
        <v>6.19</v>
      </c>
      <c r="G248" s="86">
        <f t="shared" si="7"/>
        <v>0</v>
      </c>
      <c r="H248" s="87"/>
      <c r="I248" s="109"/>
      <c r="J248" s="50"/>
      <c r="K248" s="90">
        <f>авг.25!K248+сен.25!H248-сен.25!G248</f>
        <v>16442.329999999998</v>
      </c>
    </row>
    <row r="249" spans="1:11" x14ac:dyDescent="0.25">
      <c r="A249" s="111"/>
      <c r="B249" s="109">
        <v>247</v>
      </c>
      <c r="C249" s="85">
        <v>5</v>
      </c>
      <c r="D249" s="85">
        <v>5</v>
      </c>
      <c r="E249" s="85">
        <f t="shared" si="6"/>
        <v>0</v>
      </c>
      <c r="F249" s="13">
        <v>8.25</v>
      </c>
      <c r="G249" s="86">
        <f t="shared" si="7"/>
        <v>0</v>
      </c>
      <c r="H249" s="87"/>
      <c r="I249" s="109"/>
      <c r="J249" s="50"/>
      <c r="K249" s="90">
        <f>авг.25!K249+сен.25!H249-сен.25!G249</f>
        <v>1400</v>
      </c>
    </row>
    <row r="250" spans="1:11" x14ac:dyDescent="0.25">
      <c r="A250" s="111"/>
      <c r="B250" s="109">
        <v>248</v>
      </c>
      <c r="C250" s="85">
        <v>5</v>
      </c>
      <c r="D250" s="85">
        <v>5</v>
      </c>
      <c r="E250" s="85">
        <f t="shared" si="6"/>
        <v>0</v>
      </c>
      <c r="F250" s="13">
        <v>8.25</v>
      </c>
      <c r="G250" s="86">
        <f t="shared" si="7"/>
        <v>0</v>
      </c>
      <c r="H250" s="87"/>
      <c r="I250" s="109"/>
      <c r="J250" s="50"/>
      <c r="K250" s="90">
        <f>авг.25!K250+сен.25!H250-сен.25!G250</f>
        <v>-41.25</v>
      </c>
    </row>
    <row r="251" spans="1:11" x14ac:dyDescent="0.25">
      <c r="A251" s="111"/>
      <c r="B251" s="109">
        <v>249</v>
      </c>
      <c r="C251" s="85">
        <v>40195</v>
      </c>
      <c r="D251" s="85">
        <v>40932</v>
      </c>
      <c r="E251" s="85">
        <f t="shared" si="6"/>
        <v>737</v>
      </c>
      <c r="F251" s="68">
        <v>0</v>
      </c>
      <c r="G251" s="86">
        <f t="shared" si="7"/>
        <v>0</v>
      </c>
      <c r="H251" s="87"/>
      <c r="I251" s="109"/>
      <c r="J251" s="50"/>
      <c r="K251" s="90">
        <f>авг.25!K251+сен.25!H251-сен.25!G251</f>
        <v>0</v>
      </c>
    </row>
    <row r="252" spans="1:11" x14ac:dyDescent="0.25">
      <c r="A252" s="111"/>
      <c r="B252" s="109">
        <v>250</v>
      </c>
      <c r="C252" s="85">
        <v>10</v>
      </c>
      <c r="D252" s="85">
        <v>11</v>
      </c>
      <c r="E252" s="85">
        <f t="shared" si="6"/>
        <v>1</v>
      </c>
      <c r="F252" s="13">
        <v>8.25</v>
      </c>
      <c r="G252" s="86">
        <f t="shared" si="7"/>
        <v>8.25</v>
      </c>
      <c r="H252" s="87"/>
      <c r="I252" s="109"/>
      <c r="J252" s="50"/>
      <c r="K252" s="90">
        <f>авг.25!K252+сен.25!H252-сен.25!G252</f>
        <v>-37.57</v>
      </c>
    </row>
    <row r="253" spans="1:11" x14ac:dyDescent="0.25">
      <c r="A253" s="51"/>
      <c r="B253" s="109">
        <v>251</v>
      </c>
      <c r="C253" s="85">
        <v>51973</v>
      </c>
      <c r="D253" s="85">
        <v>52351</v>
      </c>
      <c r="E253" s="85">
        <f t="shared" si="6"/>
        <v>378</v>
      </c>
      <c r="F253" s="68">
        <v>6.19</v>
      </c>
      <c r="G253" s="86">
        <f t="shared" si="7"/>
        <v>2339.8200000000002</v>
      </c>
      <c r="H253" s="87">
        <v>10000</v>
      </c>
      <c r="I253" s="109">
        <v>143154</v>
      </c>
      <c r="J253" s="50">
        <v>45925</v>
      </c>
      <c r="K253" s="90">
        <f>авг.25!K253+сен.25!H253-сен.25!G253</f>
        <v>5453.239999999998</v>
      </c>
    </row>
    <row r="254" spans="1:11" x14ac:dyDescent="0.25">
      <c r="A254" s="111"/>
      <c r="B254" s="109">
        <v>252</v>
      </c>
      <c r="C254" s="85">
        <v>15</v>
      </c>
      <c r="D254" s="85">
        <v>15</v>
      </c>
      <c r="E254" s="85">
        <f t="shared" si="6"/>
        <v>0</v>
      </c>
      <c r="F254" s="13">
        <v>8.25</v>
      </c>
      <c r="G254" s="86">
        <f t="shared" si="7"/>
        <v>0</v>
      </c>
      <c r="H254" s="87"/>
      <c r="I254" s="109"/>
      <c r="J254" s="50"/>
      <c r="K254" s="90">
        <f>авг.25!K254+сен.25!H254-сен.25!G254</f>
        <v>-36.65</v>
      </c>
    </row>
    <row r="255" spans="1:11" x14ac:dyDescent="0.25">
      <c r="A255" s="111"/>
      <c r="B255" s="109">
        <v>253</v>
      </c>
      <c r="C255" s="85">
        <v>3782</v>
      </c>
      <c r="D255" s="85">
        <v>3782</v>
      </c>
      <c r="E255" s="85">
        <f t="shared" si="6"/>
        <v>0</v>
      </c>
      <c r="F255" s="13">
        <v>8.25</v>
      </c>
      <c r="G255" s="86">
        <f t="shared" si="7"/>
        <v>0</v>
      </c>
      <c r="H255" s="87"/>
      <c r="I255" s="109"/>
      <c r="J255" s="50"/>
      <c r="K255" s="90">
        <f>авг.25!K255+сен.25!H255-сен.25!G255</f>
        <v>-4114.5599999999995</v>
      </c>
    </row>
    <row r="256" spans="1:11" x14ac:dyDescent="0.25">
      <c r="A256" s="111"/>
      <c r="B256" s="109">
        <v>254</v>
      </c>
      <c r="C256" s="85">
        <v>84</v>
      </c>
      <c r="D256" s="85">
        <v>100</v>
      </c>
      <c r="E256" s="85">
        <f t="shared" si="6"/>
        <v>16</v>
      </c>
      <c r="F256" s="13">
        <v>8.25</v>
      </c>
      <c r="G256" s="86">
        <f t="shared" si="7"/>
        <v>132</v>
      </c>
      <c r="H256" s="87"/>
      <c r="I256" s="109"/>
      <c r="J256" s="50"/>
      <c r="K256" s="90">
        <f>авг.25!K256+сен.25!H256-сен.25!G256</f>
        <v>505.03</v>
      </c>
    </row>
    <row r="257" spans="1:11" x14ac:dyDescent="0.25">
      <c r="A257" s="111"/>
      <c r="B257" s="109">
        <v>256</v>
      </c>
      <c r="C257" s="85">
        <v>1313</v>
      </c>
      <c r="D257" s="85">
        <v>1313</v>
      </c>
      <c r="E257" s="85">
        <f t="shared" si="6"/>
        <v>0</v>
      </c>
      <c r="F257" s="13">
        <v>8.25</v>
      </c>
      <c r="G257" s="86">
        <f t="shared" si="7"/>
        <v>0</v>
      </c>
      <c r="H257" s="87"/>
      <c r="I257" s="109"/>
      <c r="J257" s="50"/>
      <c r="K257" s="90">
        <f>авг.25!K257+сен.25!H257-сен.25!G257</f>
        <v>-877.02</v>
      </c>
    </row>
    <row r="258" spans="1:11" x14ac:dyDescent="0.25">
      <c r="A258" s="111"/>
      <c r="B258" s="109">
        <v>258</v>
      </c>
      <c r="C258" s="85">
        <v>6269</v>
      </c>
      <c r="D258" s="85">
        <v>6338</v>
      </c>
      <c r="E258" s="85">
        <f t="shared" si="6"/>
        <v>69</v>
      </c>
      <c r="F258" s="70">
        <v>6.19</v>
      </c>
      <c r="G258" s="86">
        <f t="shared" si="7"/>
        <v>427.11</v>
      </c>
      <c r="H258" s="87"/>
      <c r="I258" s="109"/>
      <c r="J258" s="50"/>
      <c r="K258" s="90">
        <f>авг.25!K258+сен.25!H258-сен.25!G258</f>
        <v>1357.4</v>
      </c>
    </row>
    <row r="259" spans="1:11" x14ac:dyDescent="0.25">
      <c r="A259" s="111"/>
      <c r="B259" s="109">
        <v>259</v>
      </c>
      <c r="C259" s="85"/>
      <c r="D259" s="85"/>
      <c r="E259" s="85">
        <f t="shared" si="6"/>
        <v>0</v>
      </c>
      <c r="F259" s="13">
        <v>8.25</v>
      </c>
      <c r="G259" s="86">
        <f t="shared" si="7"/>
        <v>0</v>
      </c>
      <c r="H259" s="87"/>
      <c r="I259" s="109"/>
      <c r="J259" s="50"/>
      <c r="K259" s="90">
        <f>авг.25!K259+сен.25!H259-сен.25!G259</f>
        <v>0</v>
      </c>
    </row>
    <row r="260" spans="1:11" x14ac:dyDescent="0.25">
      <c r="A260" s="111"/>
      <c r="B260" s="109">
        <v>260</v>
      </c>
      <c r="C260" s="85">
        <v>260</v>
      </c>
      <c r="D260" s="85">
        <v>269</v>
      </c>
      <c r="E260" s="85">
        <f t="shared" si="6"/>
        <v>9</v>
      </c>
      <c r="F260" s="13">
        <v>8.25</v>
      </c>
      <c r="G260" s="86">
        <f t="shared" si="7"/>
        <v>74.25</v>
      </c>
      <c r="H260" s="87"/>
      <c r="I260" s="109"/>
      <c r="J260" s="50"/>
      <c r="K260" s="62">
        <f>авг.25!K260+сен.25!H260-сен.25!G260</f>
        <v>-1041.81</v>
      </c>
    </row>
    <row r="261" spans="1:11" x14ac:dyDescent="0.25">
      <c r="A261" s="111"/>
      <c r="B261" s="109">
        <v>261</v>
      </c>
      <c r="C261" s="85"/>
      <c r="D261" s="85"/>
      <c r="E261" s="85">
        <f t="shared" si="6"/>
        <v>0</v>
      </c>
      <c r="F261" s="13">
        <v>8.25</v>
      </c>
      <c r="G261" s="86">
        <f t="shared" si="7"/>
        <v>0</v>
      </c>
      <c r="H261" s="87"/>
      <c r="I261" s="109"/>
      <c r="J261" s="50"/>
      <c r="K261" s="62">
        <f>авг.25!K261+сен.25!H261-сен.25!G261</f>
        <v>0</v>
      </c>
    </row>
    <row r="262" spans="1:11" x14ac:dyDescent="0.25">
      <c r="A262" s="111"/>
      <c r="B262" s="109">
        <v>262</v>
      </c>
      <c r="C262" s="85">
        <v>10</v>
      </c>
      <c r="D262" s="85">
        <v>10</v>
      </c>
      <c r="E262" s="85">
        <f t="shared" si="6"/>
        <v>0</v>
      </c>
      <c r="F262" s="13">
        <v>8.25</v>
      </c>
      <c r="G262" s="86">
        <f t="shared" si="7"/>
        <v>0</v>
      </c>
      <c r="H262" s="87"/>
      <c r="I262" s="109"/>
      <c r="J262" s="50"/>
      <c r="K262" s="62">
        <f>авг.25!K262+сен.25!H262-сен.25!G262</f>
        <v>-77.900000000000006</v>
      </c>
    </row>
    <row r="263" spans="1:11" x14ac:dyDescent="0.25">
      <c r="A263" s="111"/>
      <c r="B263" s="109">
        <v>263</v>
      </c>
      <c r="C263" s="85"/>
      <c r="D263" s="85"/>
      <c r="E263" s="85">
        <f t="shared" si="6"/>
        <v>0</v>
      </c>
      <c r="F263" s="13">
        <v>8.25</v>
      </c>
      <c r="G263" s="86">
        <f t="shared" si="7"/>
        <v>0</v>
      </c>
      <c r="H263" s="87"/>
      <c r="I263" s="109"/>
      <c r="J263" s="50"/>
      <c r="K263" s="62">
        <f>авг.25!K263+сен.25!H263-сен.25!G263</f>
        <v>0</v>
      </c>
    </row>
    <row r="264" spans="1:11" x14ac:dyDescent="0.25">
      <c r="A264" s="111"/>
      <c r="B264" s="109">
        <v>264</v>
      </c>
      <c r="C264" s="85"/>
      <c r="D264" s="85"/>
      <c r="E264" s="85">
        <f t="shared" si="6"/>
        <v>0</v>
      </c>
      <c r="F264" s="13">
        <v>8.25</v>
      </c>
      <c r="G264" s="86">
        <f t="shared" si="7"/>
        <v>0</v>
      </c>
      <c r="H264" s="87"/>
      <c r="I264" s="109"/>
      <c r="J264" s="50"/>
      <c r="K264" s="62">
        <f>авг.25!K264+сен.25!H264-сен.25!G264</f>
        <v>0</v>
      </c>
    </row>
    <row r="265" spans="1:11" x14ac:dyDescent="0.25">
      <c r="A265" s="111"/>
      <c r="B265" s="109">
        <v>265</v>
      </c>
      <c r="C265" s="85">
        <v>1647</v>
      </c>
      <c r="D265" s="85">
        <v>1665</v>
      </c>
      <c r="E265" s="85">
        <f t="shared" si="6"/>
        <v>18</v>
      </c>
      <c r="F265" s="13">
        <v>8.25</v>
      </c>
      <c r="G265" s="86">
        <f t="shared" si="7"/>
        <v>148.5</v>
      </c>
      <c r="H265" s="87"/>
      <c r="I265" s="109"/>
      <c r="J265" s="50"/>
      <c r="K265" s="62">
        <f>авг.25!K265+сен.25!H265-сен.25!G265</f>
        <v>-79.800000000000182</v>
      </c>
    </row>
    <row r="266" spans="1:11" x14ac:dyDescent="0.25">
      <c r="A266" s="111"/>
      <c r="B266" s="109">
        <v>266</v>
      </c>
      <c r="C266" s="85">
        <v>28432</v>
      </c>
      <c r="D266" s="85">
        <v>28744</v>
      </c>
      <c r="E266" s="85">
        <f t="shared" si="6"/>
        <v>312</v>
      </c>
      <c r="F266" s="68">
        <v>6.19</v>
      </c>
      <c r="G266" s="86">
        <f t="shared" si="7"/>
        <v>1931.2800000000002</v>
      </c>
      <c r="H266" s="87">
        <v>5000</v>
      </c>
      <c r="I266" s="109">
        <v>218750</v>
      </c>
      <c r="J266" s="50">
        <v>45901</v>
      </c>
      <c r="K266" s="62">
        <f>авг.25!K266+сен.25!H266-сен.25!G266</f>
        <v>2270.9599999999987</v>
      </c>
    </row>
    <row r="267" spans="1:11" x14ac:dyDescent="0.25">
      <c r="A267" s="20"/>
      <c r="B267" s="109">
        <v>267</v>
      </c>
      <c r="C267" s="85">
        <v>4736</v>
      </c>
      <c r="D267" s="85">
        <v>4867</v>
      </c>
      <c r="E267" s="85">
        <f t="shared" ref="E267:E331" si="8">D267-C267</f>
        <v>131</v>
      </c>
      <c r="F267" s="13">
        <v>8.25</v>
      </c>
      <c r="G267" s="86">
        <f t="shared" ref="G267:G331" si="9">F267*E267</f>
        <v>1080.75</v>
      </c>
      <c r="H267" s="87"/>
      <c r="I267" s="109"/>
      <c r="J267" s="50"/>
      <c r="K267" s="62">
        <f>авг.25!K267+сен.25!H267-сен.25!G267</f>
        <v>-10457.859999999999</v>
      </c>
    </row>
    <row r="268" spans="1:11" x14ac:dyDescent="0.25">
      <c r="A268" s="111"/>
      <c r="B268" s="109">
        <v>268</v>
      </c>
      <c r="C268" s="85">
        <v>106526</v>
      </c>
      <c r="D268" s="85">
        <v>106960</v>
      </c>
      <c r="E268" s="85">
        <f t="shared" si="8"/>
        <v>434</v>
      </c>
      <c r="F268" s="68">
        <v>6.19</v>
      </c>
      <c r="G268" s="86">
        <f t="shared" si="9"/>
        <v>2686.46</v>
      </c>
      <c r="H268" s="87">
        <v>2510</v>
      </c>
      <c r="I268" s="109">
        <v>836277</v>
      </c>
      <c r="J268" s="50">
        <v>45904</v>
      </c>
      <c r="K268" s="62">
        <f>авг.25!K268+сен.25!H268-сен.25!G268</f>
        <v>-1224.3499999999995</v>
      </c>
    </row>
    <row r="269" spans="1:11" x14ac:dyDescent="0.25">
      <c r="A269" s="111"/>
      <c r="B269" s="109">
        <v>269</v>
      </c>
      <c r="C269" s="85">
        <v>132</v>
      </c>
      <c r="D269" s="85">
        <v>132</v>
      </c>
      <c r="E269" s="85">
        <f t="shared" si="8"/>
        <v>0</v>
      </c>
      <c r="F269" s="13">
        <v>8.25</v>
      </c>
      <c r="G269" s="86">
        <f t="shared" si="9"/>
        <v>0</v>
      </c>
      <c r="H269" s="87"/>
      <c r="I269" s="109"/>
      <c r="J269" s="50"/>
      <c r="K269" s="62">
        <f>авг.25!K269+сен.25!H269-сен.25!G269</f>
        <v>-21.990000000000002</v>
      </c>
    </row>
    <row r="270" spans="1:11" x14ac:dyDescent="0.25">
      <c r="A270" s="111"/>
      <c r="B270" s="109">
        <v>270</v>
      </c>
      <c r="C270" s="85">
        <v>11774</v>
      </c>
      <c r="D270" s="85">
        <v>11774</v>
      </c>
      <c r="E270" s="85">
        <f t="shared" si="8"/>
        <v>0</v>
      </c>
      <c r="F270" s="13">
        <v>8.25</v>
      </c>
      <c r="G270" s="86">
        <f t="shared" si="9"/>
        <v>0</v>
      </c>
      <c r="H270" s="87"/>
      <c r="I270" s="109"/>
      <c r="J270" s="50"/>
      <c r="K270" s="62">
        <f>авг.25!K270+сен.25!H270-сен.25!G270</f>
        <v>6671.9000000000005</v>
      </c>
    </row>
    <row r="271" spans="1:11" x14ac:dyDescent="0.25">
      <c r="A271" s="111"/>
      <c r="B271" s="109">
        <v>272</v>
      </c>
      <c r="C271" s="85"/>
      <c r="D271" s="85"/>
      <c r="E271" s="85">
        <f t="shared" si="8"/>
        <v>0</v>
      </c>
      <c r="F271" s="13">
        <v>8.25</v>
      </c>
      <c r="G271" s="86">
        <f t="shared" si="9"/>
        <v>0</v>
      </c>
      <c r="H271" s="87"/>
      <c r="I271" s="109"/>
      <c r="J271" s="50"/>
      <c r="K271" s="62">
        <f>авг.25!K271+сен.25!H271-сен.25!G271</f>
        <v>0</v>
      </c>
    </row>
    <row r="272" spans="1:11" x14ac:dyDescent="0.25">
      <c r="A272" s="111"/>
      <c r="B272" s="109">
        <v>273</v>
      </c>
      <c r="C272" s="85">
        <v>59903</v>
      </c>
      <c r="D272" s="85">
        <v>60297</v>
      </c>
      <c r="E272" s="85">
        <f t="shared" si="8"/>
        <v>394</v>
      </c>
      <c r="F272" s="13">
        <v>8.25</v>
      </c>
      <c r="G272" s="86">
        <f t="shared" si="9"/>
        <v>3250.5</v>
      </c>
      <c r="H272" s="87"/>
      <c r="I272" s="109"/>
      <c r="J272" s="50"/>
      <c r="K272" s="62">
        <f>авг.25!K272+сен.25!H272-сен.25!G272</f>
        <v>-100395.97</v>
      </c>
    </row>
    <row r="273" spans="1:11" x14ac:dyDescent="0.25">
      <c r="A273" s="111"/>
      <c r="B273" s="109">
        <v>274</v>
      </c>
      <c r="C273" s="85">
        <v>109210</v>
      </c>
      <c r="D273" s="85">
        <v>110158</v>
      </c>
      <c r="E273" s="85">
        <f t="shared" si="8"/>
        <v>948</v>
      </c>
      <c r="F273" s="68">
        <v>6.19</v>
      </c>
      <c r="G273" s="86">
        <f t="shared" si="9"/>
        <v>5868.1200000000008</v>
      </c>
      <c r="H273" s="87"/>
      <c r="I273" s="109"/>
      <c r="J273" s="50"/>
      <c r="K273" s="62">
        <f>авг.25!K273+сен.25!H273-сен.25!G273</f>
        <v>14305.480000000005</v>
      </c>
    </row>
    <row r="274" spans="1:11" x14ac:dyDescent="0.25">
      <c r="A274" s="111"/>
      <c r="B274" s="109">
        <v>275</v>
      </c>
      <c r="C274" s="85">
        <v>5305</v>
      </c>
      <c r="D274" s="85">
        <v>5305</v>
      </c>
      <c r="E274" s="85">
        <f t="shared" si="8"/>
        <v>0</v>
      </c>
      <c r="F274" s="68">
        <v>6.19</v>
      </c>
      <c r="G274" s="86">
        <f t="shared" si="9"/>
        <v>0</v>
      </c>
      <c r="H274" s="87"/>
      <c r="I274" s="109"/>
      <c r="J274" s="50"/>
      <c r="K274" s="62">
        <f>авг.25!K274+сен.25!H274-сен.25!G274</f>
        <v>0</v>
      </c>
    </row>
    <row r="275" spans="1:11" x14ac:dyDescent="0.25">
      <c r="A275" s="111"/>
      <c r="B275" s="109">
        <v>276</v>
      </c>
      <c r="C275" s="85">
        <v>106190</v>
      </c>
      <c r="D275" s="85">
        <v>106454</v>
      </c>
      <c r="E275" s="85">
        <f t="shared" si="8"/>
        <v>264</v>
      </c>
      <c r="F275" s="68">
        <v>6.19</v>
      </c>
      <c r="G275" s="86">
        <f t="shared" si="9"/>
        <v>1634.16</v>
      </c>
      <c r="H275" s="87"/>
      <c r="I275" s="109"/>
      <c r="J275" s="50"/>
      <c r="K275" s="62">
        <f>авг.25!K275+сен.25!H275-сен.25!G275</f>
        <v>12498.850000000002</v>
      </c>
    </row>
    <row r="276" spans="1:11" x14ac:dyDescent="0.25">
      <c r="A276" s="111"/>
      <c r="B276" s="109">
        <v>277</v>
      </c>
      <c r="C276" s="85"/>
      <c r="D276" s="85"/>
      <c r="E276" s="85">
        <f t="shared" si="8"/>
        <v>0</v>
      </c>
      <c r="F276" s="13">
        <v>8.25</v>
      </c>
      <c r="G276" s="86">
        <f t="shared" si="9"/>
        <v>0</v>
      </c>
      <c r="H276" s="87"/>
      <c r="I276" s="109"/>
      <c r="J276" s="50"/>
      <c r="K276" s="62">
        <f>авг.25!K276+сен.25!H276-сен.25!G276</f>
        <v>0</v>
      </c>
    </row>
    <row r="277" spans="1:11" x14ac:dyDescent="0.25">
      <c r="A277" s="111"/>
      <c r="B277" s="109">
        <v>278</v>
      </c>
      <c r="C277" s="85">
        <v>38521</v>
      </c>
      <c r="D277" s="85">
        <v>38816</v>
      </c>
      <c r="E277" s="85">
        <f t="shared" si="8"/>
        <v>295</v>
      </c>
      <c r="F277" s="13">
        <v>0</v>
      </c>
      <c r="G277" s="86">
        <f t="shared" si="9"/>
        <v>0</v>
      </c>
      <c r="H277" s="87"/>
      <c r="I277" s="109"/>
      <c r="J277" s="50"/>
      <c r="K277" s="62">
        <f>авг.25!K277+сен.25!H277-сен.25!G277</f>
        <v>3189.0099999999998</v>
      </c>
    </row>
    <row r="278" spans="1:11" x14ac:dyDescent="0.25">
      <c r="A278" s="111"/>
      <c r="B278" s="114" t="s">
        <v>24</v>
      </c>
      <c r="C278" s="85">
        <v>24836</v>
      </c>
      <c r="D278" s="85">
        <v>24836</v>
      </c>
      <c r="E278" s="85">
        <f t="shared" si="8"/>
        <v>0</v>
      </c>
      <c r="F278" s="13">
        <v>8.25</v>
      </c>
      <c r="G278" s="86">
        <f t="shared" si="9"/>
        <v>0</v>
      </c>
      <c r="H278" s="87"/>
      <c r="I278" s="109"/>
      <c r="J278" s="50"/>
      <c r="K278" s="62">
        <f>авг.25!K278+сен.25!H278-сен.25!G278</f>
        <v>0</v>
      </c>
    </row>
    <row r="279" spans="1:11" x14ac:dyDescent="0.25">
      <c r="A279" s="111"/>
      <c r="B279" s="109" t="s">
        <v>25</v>
      </c>
      <c r="C279" s="85">
        <v>73404</v>
      </c>
      <c r="D279" s="85">
        <v>73887</v>
      </c>
      <c r="E279" s="85">
        <f t="shared" si="8"/>
        <v>483</v>
      </c>
      <c r="F279" s="68">
        <v>6.19</v>
      </c>
      <c r="G279" s="86">
        <f t="shared" si="9"/>
        <v>2989.77</v>
      </c>
      <c r="H279" s="87"/>
      <c r="I279" s="109"/>
      <c r="J279" s="50"/>
      <c r="K279" s="62">
        <f>авг.25!K279+сен.25!H279-сен.25!G279</f>
        <v>-69158.600000000006</v>
      </c>
    </row>
    <row r="280" spans="1:11" x14ac:dyDescent="0.25">
      <c r="A280" s="111"/>
      <c r="B280" s="109">
        <v>280</v>
      </c>
      <c r="C280" s="85">
        <v>61527</v>
      </c>
      <c r="D280" s="85">
        <v>62536</v>
      </c>
      <c r="E280" s="85">
        <f t="shared" si="8"/>
        <v>1009</v>
      </c>
      <c r="F280" s="49">
        <v>8.25</v>
      </c>
      <c r="G280" s="86">
        <f t="shared" si="9"/>
        <v>8324.25</v>
      </c>
      <c r="H280" s="87"/>
      <c r="I280" s="109"/>
      <c r="J280" s="50"/>
      <c r="K280" s="62">
        <f>авг.25!K280+сен.25!H280-сен.25!G280</f>
        <v>-78574.390000000014</v>
      </c>
    </row>
    <row r="281" spans="1:11" x14ac:dyDescent="0.25">
      <c r="A281" s="111"/>
      <c r="B281" s="109">
        <v>281</v>
      </c>
      <c r="C281" s="85">
        <v>32035</v>
      </c>
      <c r="D281" s="85">
        <v>32228</v>
      </c>
      <c r="E281" s="85">
        <f t="shared" si="8"/>
        <v>193</v>
      </c>
      <c r="F281" s="49">
        <v>8.25</v>
      </c>
      <c r="G281" s="86">
        <f t="shared" si="9"/>
        <v>1592.25</v>
      </c>
      <c r="H281" s="87">
        <v>2000</v>
      </c>
      <c r="I281" s="109">
        <v>111961</v>
      </c>
      <c r="J281" s="50">
        <v>45901</v>
      </c>
      <c r="K281" s="62">
        <f>авг.25!K281+сен.25!H281-сен.25!G281</f>
        <v>-9303.75</v>
      </c>
    </row>
    <row r="282" spans="1:11" x14ac:dyDescent="0.25">
      <c r="A282" s="111"/>
      <c r="B282" s="109">
        <v>282</v>
      </c>
      <c r="C282" s="85">
        <v>575</v>
      </c>
      <c r="D282" s="85">
        <v>575</v>
      </c>
      <c r="E282" s="85">
        <f t="shared" si="8"/>
        <v>0</v>
      </c>
      <c r="F282" s="49">
        <v>8.25</v>
      </c>
      <c r="G282" s="86">
        <f t="shared" si="9"/>
        <v>0</v>
      </c>
      <c r="H282" s="87"/>
      <c r="I282" s="109"/>
      <c r="J282" s="50"/>
      <c r="K282" s="62">
        <f>авг.25!K282+сен.25!H282-сен.25!G282</f>
        <v>29.32</v>
      </c>
    </row>
    <row r="283" spans="1:11" x14ac:dyDescent="0.25">
      <c r="A283" s="111"/>
      <c r="B283" s="109">
        <v>283</v>
      </c>
      <c r="C283" s="85">
        <v>4167</v>
      </c>
      <c r="D283" s="85">
        <v>4167</v>
      </c>
      <c r="E283" s="85">
        <f t="shared" si="8"/>
        <v>0</v>
      </c>
      <c r="F283" s="49">
        <v>8.25</v>
      </c>
      <c r="G283" s="86">
        <f t="shared" si="9"/>
        <v>0</v>
      </c>
      <c r="H283" s="87"/>
      <c r="I283" s="109"/>
      <c r="J283" s="50"/>
      <c r="K283" s="62">
        <f>авг.25!K283+сен.25!H283-сен.25!G283</f>
        <v>-2364.6</v>
      </c>
    </row>
    <row r="284" spans="1:11" x14ac:dyDescent="0.25">
      <c r="A284" s="111"/>
      <c r="B284" s="109">
        <v>284</v>
      </c>
      <c r="C284" s="85">
        <v>9122</v>
      </c>
      <c r="D284" s="85">
        <v>9122</v>
      </c>
      <c r="E284" s="85">
        <f t="shared" si="8"/>
        <v>0</v>
      </c>
      <c r="F284" s="49">
        <v>8.25</v>
      </c>
      <c r="G284" s="86">
        <f t="shared" si="9"/>
        <v>0</v>
      </c>
      <c r="H284" s="87"/>
      <c r="I284" s="109"/>
      <c r="J284" s="50"/>
      <c r="K284" s="62">
        <f>авг.25!K284+сен.25!H284-сен.25!G284</f>
        <v>-13882.52</v>
      </c>
    </row>
    <row r="285" spans="1:11" x14ac:dyDescent="0.25">
      <c r="A285" s="111"/>
      <c r="B285" s="109">
        <v>285</v>
      </c>
      <c r="C285" s="85">
        <v>106431</v>
      </c>
      <c r="D285" s="85">
        <v>106604</v>
      </c>
      <c r="E285" s="85">
        <f t="shared" si="8"/>
        <v>173</v>
      </c>
      <c r="F285" s="49">
        <v>8.25</v>
      </c>
      <c r="G285" s="86">
        <f t="shared" si="9"/>
        <v>1427.25</v>
      </c>
      <c r="H285" s="87">
        <v>1000</v>
      </c>
      <c r="I285" s="109">
        <v>45312</v>
      </c>
      <c r="J285" s="50">
        <v>45905</v>
      </c>
      <c r="K285" s="62">
        <f>авг.25!K285+сен.25!H285-сен.25!G285</f>
        <v>-1442.4899999999989</v>
      </c>
    </row>
    <row r="286" spans="1:11" x14ac:dyDescent="0.25">
      <c r="A286" s="111"/>
      <c r="B286" s="109">
        <v>286</v>
      </c>
      <c r="C286" s="85">
        <v>132581</v>
      </c>
      <c r="D286" s="85">
        <v>133671</v>
      </c>
      <c r="E286" s="85">
        <f t="shared" si="8"/>
        <v>1090</v>
      </c>
      <c r="F286" s="68">
        <v>6.19</v>
      </c>
      <c r="G286" s="86">
        <f t="shared" si="9"/>
        <v>6747.1</v>
      </c>
      <c r="H286" s="87">
        <v>23063.69</v>
      </c>
      <c r="I286" s="109">
        <v>573321</v>
      </c>
      <c r="J286" s="50">
        <v>45908</v>
      </c>
      <c r="K286" s="62">
        <f>авг.25!K286+сен.25!H286-сен.25!G286</f>
        <v>2594.6299999999992</v>
      </c>
    </row>
    <row r="287" spans="1:11" x14ac:dyDescent="0.25">
      <c r="A287" s="111"/>
      <c r="B287" s="109">
        <v>287</v>
      </c>
      <c r="C287" s="85">
        <v>43508</v>
      </c>
      <c r="D287" s="85">
        <v>43681</v>
      </c>
      <c r="E287" s="85">
        <f t="shared" si="8"/>
        <v>173</v>
      </c>
      <c r="F287" s="13">
        <v>8.25</v>
      </c>
      <c r="G287" s="86">
        <f t="shared" si="9"/>
        <v>1427.25</v>
      </c>
      <c r="H287" s="87">
        <v>1300</v>
      </c>
      <c r="I287" s="109">
        <v>437904</v>
      </c>
      <c r="J287" s="50">
        <v>45915</v>
      </c>
      <c r="K287" s="62">
        <f>авг.25!K287+сен.25!H287-сен.25!G287</f>
        <v>7161.3499999999985</v>
      </c>
    </row>
    <row r="288" spans="1:11" x14ac:dyDescent="0.25">
      <c r="A288" s="111"/>
      <c r="B288" s="109">
        <v>288</v>
      </c>
      <c r="C288" s="85">
        <v>64790</v>
      </c>
      <c r="D288" s="85">
        <v>64966</v>
      </c>
      <c r="E288" s="85">
        <f t="shared" si="8"/>
        <v>176</v>
      </c>
      <c r="F288" s="13">
        <v>8.25</v>
      </c>
      <c r="G288" s="89">
        <f t="shared" si="9"/>
        <v>1452</v>
      </c>
      <c r="H288" s="87">
        <v>5000</v>
      </c>
      <c r="I288" s="109">
        <v>126473</v>
      </c>
      <c r="J288" s="50">
        <v>45917</v>
      </c>
      <c r="K288" s="62">
        <f>авг.25!K288+сен.25!H288-сен.25!G288</f>
        <v>3550.51</v>
      </c>
    </row>
    <row r="289" spans="1:11" x14ac:dyDescent="0.25">
      <c r="A289" s="111"/>
      <c r="B289" s="109">
        <v>289</v>
      </c>
      <c r="C289" s="85">
        <v>3995</v>
      </c>
      <c r="D289" s="85">
        <v>4020</v>
      </c>
      <c r="E289" s="85">
        <f t="shared" si="8"/>
        <v>25</v>
      </c>
      <c r="F289" s="13">
        <v>8.25</v>
      </c>
      <c r="G289" s="86">
        <f t="shared" si="9"/>
        <v>206.25</v>
      </c>
      <c r="H289" s="87">
        <v>2000</v>
      </c>
      <c r="I289" s="109">
        <v>130403</v>
      </c>
      <c r="J289" s="50">
        <v>45917</v>
      </c>
      <c r="K289" s="62">
        <f>авг.25!K289+сен.25!H289-сен.25!G289</f>
        <v>3160.82</v>
      </c>
    </row>
    <row r="290" spans="1:11" x14ac:dyDescent="0.25">
      <c r="A290" s="111"/>
      <c r="B290" s="109">
        <v>290</v>
      </c>
      <c r="C290" s="85">
        <v>5</v>
      </c>
      <c r="D290" s="85">
        <v>5</v>
      </c>
      <c r="E290" s="85">
        <f t="shared" si="8"/>
        <v>0</v>
      </c>
      <c r="F290" s="13">
        <v>8.25</v>
      </c>
      <c r="G290" s="86">
        <f t="shared" si="9"/>
        <v>0</v>
      </c>
      <c r="H290" s="87"/>
      <c r="I290" s="109"/>
      <c r="J290" s="50"/>
      <c r="K290" s="62">
        <f>авг.25!K290+сен.25!H290-сен.25!G290</f>
        <v>0</v>
      </c>
    </row>
    <row r="291" spans="1:11" x14ac:dyDescent="0.25">
      <c r="A291" s="111"/>
      <c r="B291" s="109">
        <v>291</v>
      </c>
      <c r="C291" s="85"/>
      <c r="D291" s="85"/>
      <c r="E291" s="85">
        <f t="shared" si="8"/>
        <v>0</v>
      </c>
      <c r="F291" s="13">
        <v>8.25</v>
      </c>
      <c r="G291" s="86">
        <f t="shared" si="9"/>
        <v>0</v>
      </c>
      <c r="H291" s="87"/>
      <c r="I291" s="109"/>
      <c r="J291" s="50"/>
      <c r="K291" s="62">
        <f>авг.25!K291+сен.25!H291-сен.25!G291</f>
        <v>0</v>
      </c>
    </row>
    <row r="292" spans="1:11" x14ac:dyDescent="0.25">
      <c r="A292" s="111"/>
      <c r="B292" s="109">
        <v>292</v>
      </c>
      <c r="C292" s="85">
        <v>22423</v>
      </c>
      <c r="D292" s="85">
        <v>22524</v>
      </c>
      <c r="E292" s="85">
        <f t="shared" si="8"/>
        <v>101</v>
      </c>
      <c r="F292" s="68">
        <v>6.19</v>
      </c>
      <c r="G292" s="86">
        <f t="shared" si="9"/>
        <v>625.19000000000005</v>
      </c>
      <c r="H292" s="87">
        <v>2000</v>
      </c>
      <c r="I292" s="109">
        <v>641990</v>
      </c>
      <c r="J292" s="50">
        <v>45907</v>
      </c>
      <c r="K292" s="62">
        <f>авг.25!K292+сен.25!H292-сен.25!G292</f>
        <v>-1446.5100000000002</v>
      </c>
    </row>
    <row r="293" spans="1:11" x14ac:dyDescent="0.25">
      <c r="A293" s="111"/>
      <c r="B293" s="109">
        <v>293</v>
      </c>
      <c r="C293" s="85">
        <v>1670</v>
      </c>
      <c r="D293" s="85">
        <v>1828</v>
      </c>
      <c r="E293" s="85">
        <f t="shared" si="8"/>
        <v>158</v>
      </c>
      <c r="F293" s="13">
        <v>8.25</v>
      </c>
      <c r="G293" s="86">
        <f t="shared" si="9"/>
        <v>1303.5</v>
      </c>
      <c r="H293" s="87"/>
      <c r="I293" s="109"/>
      <c r="J293" s="50"/>
      <c r="K293" s="62">
        <f>авг.25!K293+сен.25!H293-сен.25!G293</f>
        <v>-13553.03</v>
      </c>
    </row>
    <row r="294" spans="1:11" x14ac:dyDescent="0.25">
      <c r="A294" s="111"/>
      <c r="B294" s="109">
        <v>294</v>
      </c>
      <c r="C294" s="85">
        <v>46438</v>
      </c>
      <c r="D294" s="85">
        <v>46438</v>
      </c>
      <c r="E294" s="85">
        <f t="shared" si="8"/>
        <v>0</v>
      </c>
      <c r="F294" s="13">
        <v>8.25</v>
      </c>
      <c r="G294" s="86">
        <f t="shared" si="9"/>
        <v>0</v>
      </c>
      <c r="H294" s="87"/>
      <c r="I294" s="109"/>
      <c r="J294" s="50"/>
      <c r="K294" s="62">
        <f>авг.25!K294+сен.25!H294-сен.25!G294</f>
        <v>0</v>
      </c>
    </row>
    <row r="295" spans="1:11" x14ac:dyDescent="0.25">
      <c r="A295" s="111"/>
      <c r="B295" s="109">
        <v>295</v>
      </c>
      <c r="C295" s="85"/>
      <c r="D295" s="85"/>
      <c r="E295" s="85">
        <f t="shared" si="8"/>
        <v>0</v>
      </c>
      <c r="F295" s="13">
        <v>8.25</v>
      </c>
      <c r="G295" s="86">
        <f t="shared" si="9"/>
        <v>0</v>
      </c>
      <c r="H295" s="87"/>
      <c r="I295" s="109"/>
      <c r="J295" s="50"/>
      <c r="K295" s="62">
        <f>авг.25!K295+сен.25!H295-сен.25!G295</f>
        <v>0</v>
      </c>
    </row>
    <row r="296" spans="1:11" x14ac:dyDescent="0.25">
      <c r="A296" s="111"/>
      <c r="B296" s="109">
        <v>296</v>
      </c>
      <c r="C296" s="85"/>
      <c r="D296" s="85"/>
      <c r="E296" s="85">
        <f t="shared" si="8"/>
        <v>0</v>
      </c>
      <c r="F296" s="13">
        <v>8.25</v>
      </c>
      <c r="G296" s="86">
        <f t="shared" si="9"/>
        <v>0</v>
      </c>
      <c r="H296" s="87"/>
      <c r="I296" s="109"/>
      <c r="J296" s="50"/>
      <c r="K296" s="62">
        <f>авг.25!K296+сен.25!H296-сен.25!G296</f>
        <v>0</v>
      </c>
    </row>
    <row r="297" spans="1:11" x14ac:dyDescent="0.25">
      <c r="A297" s="111"/>
      <c r="B297" s="109">
        <v>297</v>
      </c>
      <c r="C297" s="85"/>
      <c r="D297" s="85"/>
      <c r="E297" s="85">
        <f t="shared" si="8"/>
        <v>0</v>
      </c>
      <c r="F297" s="13">
        <v>8.25</v>
      </c>
      <c r="G297" s="86">
        <f t="shared" si="9"/>
        <v>0</v>
      </c>
      <c r="H297" s="87"/>
      <c r="I297" s="109"/>
      <c r="J297" s="50"/>
      <c r="K297" s="62">
        <f>авг.25!K297+сен.25!H297-сен.25!G297</f>
        <v>0</v>
      </c>
    </row>
    <row r="298" spans="1:11" x14ac:dyDescent="0.25">
      <c r="A298" s="111"/>
      <c r="B298" s="109">
        <v>298</v>
      </c>
      <c r="C298" s="85"/>
      <c r="D298" s="85"/>
      <c r="E298" s="85">
        <f t="shared" si="8"/>
        <v>0</v>
      </c>
      <c r="F298" s="13">
        <v>8.25</v>
      </c>
      <c r="G298" s="86">
        <f t="shared" si="9"/>
        <v>0</v>
      </c>
      <c r="H298" s="87"/>
      <c r="I298" s="109"/>
      <c r="J298" s="50"/>
      <c r="K298" s="62">
        <f>авг.25!K298+сен.25!H298-сен.25!G298</f>
        <v>0</v>
      </c>
    </row>
    <row r="299" spans="1:11" x14ac:dyDescent="0.25">
      <c r="A299" s="111"/>
      <c r="B299" s="109">
        <v>299</v>
      </c>
      <c r="C299" s="85"/>
      <c r="D299" s="85"/>
      <c r="E299" s="85">
        <f t="shared" si="8"/>
        <v>0</v>
      </c>
      <c r="F299" s="13">
        <v>8.25</v>
      </c>
      <c r="G299" s="86">
        <f t="shared" si="9"/>
        <v>0</v>
      </c>
      <c r="H299" s="87"/>
      <c r="I299" s="109"/>
      <c r="J299" s="50"/>
      <c r="K299" s="62">
        <f>авг.25!K299+сен.25!H299-сен.25!G299</f>
        <v>0</v>
      </c>
    </row>
    <row r="300" spans="1:11" x14ac:dyDescent="0.25">
      <c r="A300" s="111"/>
      <c r="B300" s="109">
        <v>300</v>
      </c>
      <c r="C300" s="85">
        <v>23512</v>
      </c>
      <c r="D300" s="85">
        <v>24322</v>
      </c>
      <c r="E300" s="85">
        <f t="shared" si="8"/>
        <v>810</v>
      </c>
      <c r="F300" s="70">
        <v>0</v>
      </c>
      <c r="G300" s="86">
        <f t="shared" si="9"/>
        <v>0</v>
      </c>
      <c r="H300" s="87"/>
      <c r="I300" s="109"/>
      <c r="J300" s="50"/>
      <c r="K300" s="62">
        <f>авг.25!K300+сен.25!H300-сен.25!G300</f>
        <v>20509.720000000005</v>
      </c>
    </row>
    <row r="301" spans="1:11" x14ac:dyDescent="0.25">
      <c r="A301" s="111"/>
      <c r="B301" s="109">
        <v>301</v>
      </c>
      <c r="C301" s="85">
        <v>92132</v>
      </c>
      <c r="D301" s="85">
        <v>93350</v>
      </c>
      <c r="E301" s="85">
        <f t="shared" si="8"/>
        <v>1218</v>
      </c>
      <c r="F301" s="13">
        <v>8.25</v>
      </c>
      <c r="G301" s="86">
        <f t="shared" si="9"/>
        <v>10048.5</v>
      </c>
      <c r="H301" s="87">
        <v>30000</v>
      </c>
      <c r="I301" s="109">
        <v>407402</v>
      </c>
      <c r="J301" s="50">
        <v>45905</v>
      </c>
      <c r="K301" s="62">
        <f>авг.25!K301+сен.25!H301-сен.25!G301</f>
        <v>104888.36</v>
      </c>
    </row>
    <row r="302" spans="1:11" x14ac:dyDescent="0.25">
      <c r="A302" s="111"/>
      <c r="B302" s="109">
        <v>302</v>
      </c>
      <c r="C302" s="85"/>
      <c r="D302" s="85"/>
      <c r="E302" s="85">
        <f t="shared" si="8"/>
        <v>0</v>
      </c>
      <c r="F302" s="13">
        <v>8.25</v>
      </c>
      <c r="G302" s="86">
        <f t="shared" si="9"/>
        <v>0</v>
      </c>
      <c r="H302" s="87"/>
      <c r="I302" s="109"/>
      <c r="J302" s="50"/>
      <c r="K302" s="62">
        <f>авг.25!K302+сен.25!H302-сен.25!G302</f>
        <v>0</v>
      </c>
    </row>
    <row r="303" spans="1:11" x14ac:dyDescent="0.25">
      <c r="A303" s="111"/>
      <c r="B303" s="109">
        <v>303</v>
      </c>
      <c r="C303" s="85">
        <v>53511</v>
      </c>
      <c r="D303" s="85">
        <v>54104</v>
      </c>
      <c r="E303" s="85">
        <f t="shared" si="8"/>
        <v>593</v>
      </c>
      <c r="F303" s="70">
        <v>6.19</v>
      </c>
      <c r="G303" s="86">
        <f t="shared" si="9"/>
        <v>3670.67</v>
      </c>
      <c r="H303" s="87">
        <v>10000</v>
      </c>
      <c r="I303" s="109">
        <v>623476</v>
      </c>
      <c r="J303" s="50">
        <v>45907</v>
      </c>
      <c r="K303" s="62">
        <f>авг.25!K303+сен.25!H303-сен.25!G303</f>
        <v>-1176.5600000000013</v>
      </c>
    </row>
    <row r="304" spans="1:11" x14ac:dyDescent="0.25">
      <c r="A304" s="111"/>
      <c r="B304" s="109">
        <v>304</v>
      </c>
      <c r="C304" s="85">
        <v>27632</v>
      </c>
      <c r="D304" s="85">
        <v>27748</v>
      </c>
      <c r="E304" s="85">
        <f t="shared" si="8"/>
        <v>116</v>
      </c>
      <c r="F304" s="13">
        <v>8.25</v>
      </c>
      <c r="G304" s="86">
        <f t="shared" si="9"/>
        <v>957</v>
      </c>
      <c r="H304" s="87"/>
      <c r="I304" s="109"/>
      <c r="J304" s="50"/>
      <c r="K304" s="62">
        <f>авг.25!K304+сен.25!H304-сен.25!G304</f>
        <v>-4375.4800000000005</v>
      </c>
    </row>
    <row r="305" spans="1:11" x14ac:dyDescent="0.25">
      <c r="A305" s="115"/>
      <c r="B305" s="109">
        <v>305</v>
      </c>
      <c r="C305" s="85">
        <v>6370</v>
      </c>
      <c r="D305" s="85">
        <v>6432</v>
      </c>
      <c r="E305" s="85">
        <f t="shared" si="8"/>
        <v>62</v>
      </c>
      <c r="F305" s="13">
        <v>8.25</v>
      </c>
      <c r="G305" s="86">
        <f t="shared" si="9"/>
        <v>511.5</v>
      </c>
      <c r="H305" s="87">
        <v>684.75</v>
      </c>
      <c r="I305" s="109">
        <v>313450</v>
      </c>
      <c r="J305" s="50">
        <v>45905</v>
      </c>
      <c r="K305" s="62">
        <f>авг.25!K305+сен.25!H305-сен.25!G305</f>
        <v>-511.43000000000006</v>
      </c>
    </row>
    <row r="306" spans="1:11" x14ac:dyDescent="0.25">
      <c r="A306" s="111"/>
      <c r="B306" s="109">
        <v>306</v>
      </c>
      <c r="C306" s="85"/>
      <c r="D306" s="85"/>
      <c r="E306" s="85">
        <f t="shared" si="8"/>
        <v>0</v>
      </c>
      <c r="F306" s="13">
        <v>8.25</v>
      </c>
      <c r="G306" s="86">
        <f t="shared" si="9"/>
        <v>0</v>
      </c>
      <c r="H306" s="87"/>
      <c r="I306" s="109"/>
      <c r="J306" s="50"/>
      <c r="K306" s="62">
        <f>авг.25!K306+сен.25!H306-сен.25!G306</f>
        <v>0</v>
      </c>
    </row>
    <row r="307" spans="1:11" x14ac:dyDescent="0.25">
      <c r="A307" s="111"/>
      <c r="B307" s="109">
        <v>307</v>
      </c>
      <c r="C307" s="85"/>
      <c r="D307" s="85"/>
      <c r="E307" s="85">
        <f t="shared" si="8"/>
        <v>0</v>
      </c>
      <c r="F307" s="13">
        <v>8.25</v>
      </c>
      <c r="G307" s="86">
        <f t="shared" si="9"/>
        <v>0</v>
      </c>
      <c r="H307" s="87"/>
      <c r="I307" s="109"/>
      <c r="J307" s="50"/>
      <c r="K307" s="62">
        <f>авг.25!K307+сен.25!H307-сен.25!G307</f>
        <v>0</v>
      </c>
    </row>
    <row r="308" spans="1:11" x14ac:dyDescent="0.25">
      <c r="A308" s="111"/>
      <c r="B308" s="109">
        <v>308</v>
      </c>
      <c r="C308" s="85">
        <v>10</v>
      </c>
      <c r="D308" s="85">
        <v>10</v>
      </c>
      <c r="E308" s="85">
        <f t="shared" si="8"/>
        <v>0</v>
      </c>
      <c r="F308" s="13">
        <v>8.25</v>
      </c>
      <c r="G308" s="86">
        <f t="shared" si="9"/>
        <v>0</v>
      </c>
      <c r="H308" s="87"/>
      <c r="I308" s="109"/>
      <c r="J308" s="50"/>
      <c r="K308" s="62">
        <f>авг.25!K308+сен.25!H308-сен.25!G308</f>
        <v>0</v>
      </c>
    </row>
    <row r="309" spans="1:11" x14ac:dyDescent="0.25">
      <c r="A309" s="111"/>
      <c r="B309" s="109">
        <v>309</v>
      </c>
      <c r="C309" s="85"/>
      <c r="D309" s="85"/>
      <c r="E309" s="85">
        <f t="shared" si="8"/>
        <v>0</v>
      </c>
      <c r="F309" s="13">
        <v>8.25</v>
      </c>
      <c r="G309" s="86">
        <f t="shared" si="9"/>
        <v>0</v>
      </c>
      <c r="H309" s="87"/>
      <c r="I309" s="109"/>
      <c r="J309" s="50"/>
      <c r="K309" s="62">
        <f>авг.25!K309+сен.25!H309-сен.25!G309</f>
        <v>0</v>
      </c>
    </row>
    <row r="310" spans="1:11" x14ac:dyDescent="0.25">
      <c r="A310" s="111"/>
      <c r="B310" s="109">
        <v>310</v>
      </c>
      <c r="C310" s="85">
        <v>5</v>
      </c>
      <c r="D310" s="85">
        <v>5</v>
      </c>
      <c r="E310" s="85">
        <f t="shared" si="8"/>
        <v>0</v>
      </c>
      <c r="F310" s="13">
        <v>8.25</v>
      </c>
      <c r="G310" s="86">
        <f t="shared" si="9"/>
        <v>0</v>
      </c>
      <c r="H310" s="87"/>
      <c r="I310" s="109"/>
      <c r="J310" s="50"/>
      <c r="K310" s="62">
        <f>авг.25!K310+сен.25!H310-сен.25!G310</f>
        <v>-36.65</v>
      </c>
    </row>
    <row r="311" spans="1:11" x14ac:dyDescent="0.25">
      <c r="A311" s="111"/>
      <c r="B311" s="109">
        <v>311</v>
      </c>
      <c r="C311" s="85"/>
      <c r="D311" s="85"/>
      <c r="E311" s="85">
        <f t="shared" si="8"/>
        <v>0</v>
      </c>
      <c r="F311" s="13">
        <v>8.25</v>
      </c>
      <c r="G311" s="86">
        <f t="shared" si="9"/>
        <v>0</v>
      </c>
      <c r="H311" s="87"/>
      <c r="I311" s="109"/>
      <c r="J311" s="50"/>
      <c r="K311" s="62">
        <f>авг.25!K311+сен.25!H311-сен.25!G311</f>
        <v>0</v>
      </c>
    </row>
    <row r="312" spans="1:11" x14ac:dyDescent="0.25">
      <c r="A312" s="111"/>
      <c r="B312" s="109">
        <v>312</v>
      </c>
      <c r="C312" s="85"/>
      <c r="D312" s="85"/>
      <c r="E312" s="85">
        <f t="shared" si="8"/>
        <v>0</v>
      </c>
      <c r="F312" s="13">
        <v>8.25</v>
      </c>
      <c r="G312" s="86">
        <f t="shared" si="9"/>
        <v>0</v>
      </c>
      <c r="H312" s="87"/>
      <c r="I312" s="109"/>
      <c r="J312" s="50"/>
      <c r="K312" s="62">
        <f>авг.25!K312+сен.25!H312-сен.25!G312</f>
        <v>0</v>
      </c>
    </row>
    <row r="313" spans="1:11" x14ac:dyDescent="0.25">
      <c r="A313" s="111"/>
      <c r="B313" s="109">
        <v>313</v>
      </c>
      <c r="C313" s="85">
        <v>14169</v>
      </c>
      <c r="D313" s="85">
        <v>14375</v>
      </c>
      <c r="E313" s="85">
        <f t="shared" si="8"/>
        <v>206</v>
      </c>
      <c r="F313" s="13">
        <v>8.25</v>
      </c>
      <c r="G313" s="86">
        <f t="shared" si="9"/>
        <v>1699.5</v>
      </c>
      <c r="H313" s="87">
        <v>15271.65</v>
      </c>
      <c r="I313" s="109">
        <v>628166</v>
      </c>
      <c r="J313" s="50">
        <v>45905</v>
      </c>
      <c r="K313" s="62">
        <f>авг.25!K313+сен.25!H313-сен.25!G313</f>
        <v>-563.35000000000036</v>
      </c>
    </row>
    <row r="314" spans="1:11" x14ac:dyDescent="0.25">
      <c r="A314" s="111"/>
      <c r="B314" s="109">
        <v>314</v>
      </c>
      <c r="C314" s="85"/>
      <c r="D314" s="85"/>
      <c r="E314" s="85">
        <f t="shared" si="8"/>
        <v>0</v>
      </c>
      <c r="F314" s="13">
        <v>8.25</v>
      </c>
      <c r="G314" s="86">
        <f t="shared" si="9"/>
        <v>0</v>
      </c>
      <c r="H314" s="87"/>
      <c r="I314" s="109"/>
      <c r="J314" s="50"/>
      <c r="K314" s="62">
        <f>авг.25!K314+сен.25!H314-сен.25!G314</f>
        <v>0</v>
      </c>
    </row>
    <row r="315" spans="1:11" x14ac:dyDescent="0.25">
      <c r="A315" s="111"/>
      <c r="B315" s="109">
        <v>315</v>
      </c>
      <c r="C315" s="85"/>
      <c r="D315" s="85"/>
      <c r="E315" s="85">
        <f t="shared" si="8"/>
        <v>0</v>
      </c>
      <c r="F315" s="13">
        <v>8.25</v>
      </c>
      <c r="G315" s="86">
        <f t="shared" si="9"/>
        <v>0</v>
      </c>
      <c r="H315" s="87"/>
      <c r="I315" s="109"/>
      <c r="J315" s="50"/>
      <c r="K315" s="62">
        <f>авг.25!K315+сен.25!H315-сен.25!G315</f>
        <v>0</v>
      </c>
    </row>
    <row r="316" spans="1:11" x14ac:dyDescent="0.25">
      <c r="A316" s="67"/>
      <c r="B316" s="109">
        <v>316</v>
      </c>
      <c r="C316" s="85">
        <v>66323</v>
      </c>
      <c r="D316" s="85">
        <v>66599</v>
      </c>
      <c r="E316" s="85">
        <f t="shared" si="8"/>
        <v>276</v>
      </c>
      <c r="F316" s="68">
        <v>6.19</v>
      </c>
      <c r="G316" s="86">
        <f t="shared" si="9"/>
        <v>1708.44</v>
      </c>
      <c r="H316" s="87">
        <v>3000</v>
      </c>
      <c r="I316" s="109">
        <v>605044</v>
      </c>
      <c r="J316" s="50">
        <v>45904</v>
      </c>
      <c r="K316" s="62">
        <f>авг.25!K316+сен.25!H316-сен.25!G316</f>
        <v>-1729.639999999999</v>
      </c>
    </row>
    <row r="317" spans="1:11" x14ac:dyDescent="0.25">
      <c r="A317" s="111"/>
      <c r="B317" s="109">
        <v>317</v>
      </c>
      <c r="C317" s="85">
        <v>16531</v>
      </c>
      <c r="D317" s="85">
        <v>16688</v>
      </c>
      <c r="E317" s="85">
        <f t="shared" si="8"/>
        <v>157</v>
      </c>
      <c r="F317" s="68">
        <v>6.19</v>
      </c>
      <c r="G317" s="86">
        <f t="shared" si="9"/>
        <v>971.83</v>
      </c>
      <c r="H317" s="87">
        <f>1300+1000</f>
        <v>2300</v>
      </c>
      <c r="I317" s="109" t="s">
        <v>107</v>
      </c>
      <c r="J317" s="50" t="s">
        <v>108</v>
      </c>
      <c r="K317" s="62">
        <f>авг.25!K317+сен.25!H317-сен.25!G317</f>
        <v>98.840000000000032</v>
      </c>
    </row>
    <row r="318" spans="1:11" x14ac:dyDescent="0.25">
      <c r="A318" s="111"/>
      <c r="B318" s="109">
        <v>318</v>
      </c>
      <c r="C318" s="85">
        <v>23</v>
      </c>
      <c r="D318" s="85">
        <v>23</v>
      </c>
      <c r="E318" s="85">
        <f t="shared" si="8"/>
        <v>0</v>
      </c>
      <c r="F318" s="13">
        <v>8.25</v>
      </c>
      <c r="G318" s="86">
        <f t="shared" si="9"/>
        <v>0</v>
      </c>
      <c r="H318" s="87"/>
      <c r="I318" s="109"/>
      <c r="J318" s="50"/>
      <c r="K318" s="62">
        <f>авг.25!K318+сен.25!H318-сен.25!G318</f>
        <v>-21.990000000000002</v>
      </c>
    </row>
    <row r="319" spans="1:11" x14ac:dyDescent="0.25">
      <c r="A319" s="111"/>
      <c r="B319" s="109">
        <v>319</v>
      </c>
      <c r="C319" s="85"/>
      <c r="D319" s="85"/>
      <c r="E319" s="85">
        <f t="shared" si="8"/>
        <v>0</v>
      </c>
      <c r="F319" s="13">
        <v>8.25</v>
      </c>
      <c r="G319" s="86">
        <f t="shared" si="9"/>
        <v>0</v>
      </c>
      <c r="H319" s="87"/>
      <c r="I319" s="109"/>
      <c r="J319" s="50"/>
      <c r="K319" s="62">
        <f>авг.25!K319+сен.25!H319-сен.25!G319</f>
        <v>0</v>
      </c>
    </row>
    <row r="320" spans="1:11" x14ac:dyDescent="0.25">
      <c r="A320" s="111"/>
      <c r="B320" s="109">
        <v>320</v>
      </c>
      <c r="C320" s="85">
        <v>164</v>
      </c>
      <c r="D320" s="85">
        <v>164</v>
      </c>
      <c r="E320" s="85">
        <f t="shared" si="8"/>
        <v>0</v>
      </c>
      <c r="F320" s="13">
        <v>8.25</v>
      </c>
      <c r="G320" s="86">
        <f t="shared" si="9"/>
        <v>0</v>
      </c>
      <c r="H320" s="87"/>
      <c r="I320" s="109"/>
      <c r="J320" s="50"/>
      <c r="K320" s="62">
        <f>авг.25!K320+сен.25!H320-сен.25!G320</f>
        <v>0</v>
      </c>
    </row>
    <row r="321" spans="1:11" x14ac:dyDescent="0.25">
      <c r="A321" s="111"/>
      <c r="B321" s="109">
        <v>321</v>
      </c>
      <c r="C321" s="85">
        <v>24</v>
      </c>
      <c r="D321" s="85">
        <v>28</v>
      </c>
      <c r="E321" s="85">
        <f t="shared" si="8"/>
        <v>4</v>
      </c>
      <c r="F321" s="13">
        <v>8.25</v>
      </c>
      <c r="G321" s="86">
        <f t="shared" si="9"/>
        <v>33</v>
      </c>
      <c r="H321" s="87"/>
      <c r="I321" s="109"/>
      <c r="J321" s="50"/>
      <c r="K321" s="62">
        <f>авг.25!K321+сен.25!H321-сен.25!G321</f>
        <v>-231</v>
      </c>
    </row>
    <row r="322" spans="1:11" x14ac:dyDescent="0.25">
      <c r="A322" s="111"/>
      <c r="B322" s="109">
        <v>322</v>
      </c>
      <c r="C322" s="85">
        <v>43283</v>
      </c>
      <c r="D322" s="85">
        <v>43471</v>
      </c>
      <c r="E322" s="85">
        <f t="shared" si="8"/>
        <v>188</v>
      </c>
      <c r="F322" s="13">
        <v>8.25</v>
      </c>
      <c r="G322" s="86">
        <f t="shared" si="9"/>
        <v>1551</v>
      </c>
      <c r="H322" s="87"/>
      <c r="I322" s="109"/>
      <c r="J322" s="50"/>
      <c r="K322" s="62">
        <f>авг.25!K322+сен.25!H322-сен.25!G322</f>
        <v>-905.01000000000113</v>
      </c>
    </row>
    <row r="323" spans="1:11" x14ac:dyDescent="0.25">
      <c r="A323" s="111"/>
      <c r="B323" s="109">
        <v>323</v>
      </c>
      <c r="C323" s="85"/>
      <c r="D323" s="85"/>
      <c r="E323" s="85">
        <f t="shared" si="8"/>
        <v>0</v>
      </c>
      <c r="F323" s="13">
        <v>8.25</v>
      </c>
      <c r="G323" s="86">
        <f t="shared" si="9"/>
        <v>0</v>
      </c>
      <c r="H323" s="87"/>
      <c r="I323" s="109"/>
      <c r="J323" s="50"/>
      <c r="K323" s="62">
        <f>авг.25!K323+сен.25!H323-сен.25!G323</f>
        <v>0</v>
      </c>
    </row>
    <row r="324" spans="1:11" x14ac:dyDescent="0.25">
      <c r="A324" s="111"/>
      <c r="B324" s="109">
        <v>324</v>
      </c>
      <c r="C324" s="85">
        <v>1428</v>
      </c>
      <c r="D324" s="85">
        <v>1428</v>
      </c>
      <c r="E324" s="85">
        <f t="shared" si="8"/>
        <v>0</v>
      </c>
      <c r="F324" s="13">
        <v>8.25</v>
      </c>
      <c r="G324" s="86">
        <f t="shared" si="9"/>
        <v>0</v>
      </c>
      <c r="H324" s="87"/>
      <c r="I324" s="109"/>
      <c r="J324" s="50"/>
      <c r="K324" s="62">
        <f>авг.25!K324+сен.25!H324-сен.25!G324</f>
        <v>20000</v>
      </c>
    </row>
    <row r="325" spans="1:11" x14ac:dyDescent="0.25">
      <c r="A325" s="111"/>
      <c r="B325" s="109">
        <v>325</v>
      </c>
      <c r="C325" s="85"/>
      <c r="D325" s="85"/>
      <c r="E325" s="85">
        <f t="shared" si="8"/>
        <v>0</v>
      </c>
      <c r="F325" s="13">
        <v>8.25</v>
      </c>
      <c r="G325" s="86">
        <f t="shared" si="9"/>
        <v>0</v>
      </c>
      <c r="H325" s="87"/>
      <c r="I325" s="109"/>
      <c r="J325" s="50"/>
      <c r="K325" s="62">
        <f>авг.25!K325+сен.25!H325-сен.25!G325</f>
        <v>0</v>
      </c>
    </row>
    <row r="326" spans="1:11" x14ac:dyDescent="0.25">
      <c r="A326" s="111"/>
      <c r="B326" s="109">
        <v>326</v>
      </c>
      <c r="C326" s="85"/>
      <c r="D326" s="85"/>
      <c r="E326" s="85">
        <f t="shared" si="8"/>
        <v>0</v>
      </c>
      <c r="F326" s="13">
        <v>8.25</v>
      </c>
      <c r="G326" s="86">
        <f t="shared" si="9"/>
        <v>0</v>
      </c>
      <c r="H326" s="87"/>
      <c r="I326" s="109"/>
      <c r="J326" s="50"/>
      <c r="K326" s="62">
        <f>авг.25!K326+сен.25!H326-сен.25!G326</f>
        <v>0</v>
      </c>
    </row>
    <row r="327" spans="1:11" x14ac:dyDescent="0.25">
      <c r="A327" s="111"/>
      <c r="B327" s="109">
        <v>327</v>
      </c>
      <c r="C327" s="85"/>
      <c r="D327" s="85"/>
      <c r="E327" s="85">
        <f t="shared" si="8"/>
        <v>0</v>
      </c>
      <c r="F327" s="13">
        <v>8.25</v>
      </c>
      <c r="G327" s="86">
        <f t="shared" si="9"/>
        <v>0</v>
      </c>
      <c r="H327" s="87"/>
      <c r="I327" s="109"/>
      <c r="J327" s="50"/>
      <c r="K327" s="62">
        <f>авг.25!K327+сен.25!H327-сен.25!G327</f>
        <v>0</v>
      </c>
    </row>
    <row r="328" spans="1:11" x14ac:dyDescent="0.25">
      <c r="A328" s="111"/>
      <c r="B328" s="109">
        <v>328</v>
      </c>
      <c r="C328" s="85">
        <v>25723</v>
      </c>
      <c r="D328" s="85">
        <v>25998</v>
      </c>
      <c r="E328" s="85">
        <f t="shared" si="8"/>
        <v>275</v>
      </c>
      <c r="F328" s="13">
        <v>8.25</v>
      </c>
      <c r="G328" s="86">
        <f t="shared" si="9"/>
        <v>2268.75</v>
      </c>
      <c r="H328" s="87">
        <v>3000</v>
      </c>
      <c r="I328" s="109">
        <v>516220</v>
      </c>
      <c r="J328" s="50">
        <v>45905</v>
      </c>
      <c r="K328" s="62">
        <f>авг.25!K328+сен.25!H328-сен.25!G328</f>
        <v>2167.3999999999996</v>
      </c>
    </row>
    <row r="329" spans="1:11" x14ac:dyDescent="0.25">
      <c r="A329" s="111"/>
      <c r="B329" s="109">
        <v>329</v>
      </c>
      <c r="C329" s="85"/>
      <c r="D329" s="85"/>
      <c r="E329" s="85">
        <f t="shared" si="8"/>
        <v>0</v>
      </c>
      <c r="F329" s="13">
        <v>8.25</v>
      </c>
      <c r="G329" s="86">
        <f t="shared" si="9"/>
        <v>0</v>
      </c>
      <c r="H329" s="87"/>
      <c r="I329" s="109"/>
      <c r="J329" s="50"/>
      <c r="K329" s="62">
        <f>авг.25!K329+сен.25!H329-сен.25!G329</f>
        <v>0</v>
      </c>
    </row>
    <row r="330" spans="1:11" x14ac:dyDescent="0.25">
      <c r="A330" s="111"/>
      <c r="B330" s="109">
        <v>330</v>
      </c>
      <c r="C330" s="85">
        <v>8867</v>
      </c>
      <c r="D330" s="85">
        <v>9035</v>
      </c>
      <c r="E330" s="85">
        <f t="shared" si="8"/>
        <v>168</v>
      </c>
      <c r="F330" s="13">
        <v>8.25</v>
      </c>
      <c r="G330" s="86">
        <f t="shared" si="9"/>
        <v>1386</v>
      </c>
      <c r="H330" s="87"/>
      <c r="I330" s="109"/>
      <c r="J330" s="50"/>
      <c r="K330" s="62">
        <f>авг.25!K330+сен.25!H330-сен.25!G330</f>
        <v>-3019.5</v>
      </c>
    </row>
    <row r="331" spans="1:11" x14ac:dyDescent="0.25">
      <c r="A331" s="111"/>
      <c r="B331" s="109">
        <v>331</v>
      </c>
      <c r="C331" s="85"/>
      <c r="D331" s="85"/>
      <c r="E331" s="85">
        <f t="shared" si="8"/>
        <v>0</v>
      </c>
      <c r="F331" s="13">
        <v>8.25</v>
      </c>
      <c r="G331" s="86">
        <f t="shared" si="9"/>
        <v>0</v>
      </c>
      <c r="H331" s="87"/>
      <c r="I331" s="109"/>
      <c r="J331" s="50"/>
      <c r="K331" s="62">
        <f>авг.25!K331+сен.25!H331-сен.25!G331</f>
        <v>0</v>
      </c>
    </row>
    <row r="332" spans="1:11" x14ac:dyDescent="0.25">
      <c r="A332" s="111"/>
      <c r="B332" s="109">
        <v>332</v>
      </c>
      <c r="C332" s="85"/>
      <c r="D332" s="85"/>
      <c r="E332" s="85">
        <f t="shared" ref="E332:E354" si="10">D332-C332</f>
        <v>0</v>
      </c>
      <c r="F332" s="13">
        <v>8.25</v>
      </c>
      <c r="G332" s="86">
        <f t="shared" ref="G332:G351" si="11">F332*E332</f>
        <v>0</v>
      </c>
      <c r="H332" s="87"/>
      <c r="I332" s="109"/>
      <c r="J332" s="50"/>
      <c r="K332" s="62">
        <f>авг.25!K332+сен.25!H332-сен.25!G332</f>
        <v>0</v>
      </c>
    </row>
    <row r="333" spans="1:11" x14ac:dyDescent="0.25">
      <c r="A333" s="111"/>
      <c r="B333" s="109">
        <v>333</v>
      </c>
      <c r="C333" s="85"/>
      <c r="D333" s="85"/>
      <c r="E333" s="85">
        <f t="shared" si="10"/>
        <v>0</v>
      </c>
      <c r="F333" s="13">
        <v>8.25</v>
      </c>
      <c r="G333" s="86">
        <f t="shared" si="11"/>
        <v>0</v>
      </c>
      <c r="H333" s="87"/>
      <c r="I333" s="109"/>
      <c r="J333" s="50"/>
      <c r="K333" s="62">
        <f>авг.25!K333+сен.25!H333-сен.25!G333</f>
        <v>0</v>
      </c>
    </row>
    <row r="334" spans="1:11" x14ac:dyDescent="0.25">
      <c r="A334" s="111"/>
      <c r="B334" s="109">
        <v>334</v>
      </c>
      <c r="C334" s="85"/>
      <c r="D334" s="85"/>
      <c r="E334" s="85">
        <f t="shared" si="10"/>
        <v>0</v>
      </c>
      <c r="F334" s="13">
        <v>8.25</v>
      </c>
      <c r="G334" s="86">
        <f t="shared" si="11"/>
        <v>0</v>
      </c>
      <c r="H334" s="87"/>
      <c r="I334" s="109"/>
      <c r="J334" s="50"/>
      <c r="K334" s="62">
        <f>авг.25!K334+сен.25!H334-сен.25!G334</f>
        <v>0</v>
      </c>
    </row>
    <row r="335" spans="1:11" x14ac:dyDescent="0.25">
      <c r="A335" s="111"/>
      <c r="B335" s="109">
        <v>335</v>
      </c>
      <c r="C335" s="85">
        <v>4367</v>
      </c>
      <c r="D335" s="85">
        <v>4411</v>
      </c>
      <c r="E335" s="85">
        <f t="shared" si="10"/>
        <v>44</v>
      </c>
      <c r="F335" s="13">
        <v>8.25</v>
      </c>
      <c r="G335" s="86">
        <f t="shared" si="11"/>
        <v>363</v>
      </c>
      <c r="H335" s="87"/>
      <c r="I335" s="109"/>
      <c r="J335" s="50"/>
      <c r="K335" s="62">
        <f>авг.25!K335+сен.25!H335-сен.25!G335</f>
        <v>-3111.28</v>
      </c>
    </row>
    <row r="336" spans="1:11" x14ac:dyDescent="0.25">
      <c r="A336" s="111"/>
      <c r="B336" s="109">
        <v>336</v>
      </c>
      <c r="C336" s="85">
        <v>68082</v>
      </c>
      <c r="D336" s="85">
        <v>68370</v>
      </c>
      <c r="E336" s="85">
        <f t="shared" si="10"/>
        <v>288</v>
      </c>
      <c r="F336" s="68">
        <v>6.19</v>
      </c>
      <c r="G336" s="86">
        <f t="shared" si="11"/>
        <v>1782.72</v>
      </c>
      <c r="H336" s="87"/>
      <c r="I336" s="109"/>
      <c r="J336" s="50"/>
      <c r="K336" s="62">
        <f>авг.25!K336+сен.25!H336-сен.25!G336</f>
        <v>138.49</v>
      </c>
    </row>
    <row r="337" spans="1:11" x14ac:dyDescent="0.25">
      <c r="A337" s="111"/>
      <c r="B337" s="109">
        <v>337</v>
      </c>
      <c r="C337" s="85">
        <v>2</v>
      </c>
      <c r="D337" s="85">
        <v>2</v>
      </c>
      <c r="E337" s="85">
        <f t="shared" si="10"/>
        <v>0</v>
      </c>
      <c r="F337" s="13">
        <v>8.25</v>
      </c>
      <c r="G337" s="86">
        <f t="shared" si="11"/>
        <v>0</v>
      </c>
      <c r="H337" s="87"/>
      <c r="I337" s="109"/>
      <c r="J337" s="50"/>
      <c r="K337" s="62">
        <f>авг.25!K337+сен.25!H337-сен.25!G337</f>
        <v>0</v>
      </c>
    </row>
    <row r="338" spans="1:11" x14ac:dyDescent="0.25">
      <c r="A338" s="111"/>
      <c r="B338" s="109">
        <v>338</v>
      </c>
      <c r="C338" s="85">
        <v>25326</v>
      </c>
      <c r="D338" s="92">
        <v>25326</v>
      </c>
      <c r="E338" s="85">
        <f t="shared" si="10"/>
        <v>0</v>
      </c>
      <c r="F338" s="13">
        <v>8.25</v>
      </c>
      <c r="G338" s="86">
        <f t="shared" si="11"/>
        <v>0</v>
      </c>
      <c r="H338" s="87"/>
      <c r="I338" s="109"/>
      <c r="J338" s="50"/>
      <c r="K338" s="62">
        <f>авг.25!K338+сен.25!H338-сен.25!G338</f>
        <v>13511.82</v>
      </c>
    </row>
    <row r="339" spans="1:11" x14ac:dyDescent="0.25">
      <c r="A339" s="111"/>
      <c r="B339" s="109">
        <v>339</v>
      </c>
      <c r="C339" s="85">
        <v>1041</v>
      </c>
      <c r="D339" s="85">
        <v>1138</v>
      </c>
      <c r="E339" s="85">
        <f t="shared" si="10"/>
        <v>97</v>
      </c>
      <c r="F339" s="13">
        <v>8.25</v>
      </c>
      <c r="G339" s="86">
        <f t="shared" si="11"/>
        <v>800.25</v>
      </c>
      <c r="H339" s="87">
        <f>170+250+200+250+350</f>
        <v>1220</v>
      </c>
      <c r="I339" s="109" t="s">
        <v>109</v>
      </c>
      <c r="J339" s="50" t="s">
        <v>110</v>
      </c>
      <c r="K339" s="62">
        <f>авг.25!K339+сен.25!H339-сен.25!G339</f>
        <v>1215.5699999999997</v>
      </c>
    </row>
    <row r="340" spans="1:11" x14ac:dyDescent="0.25">
      <c r="A340" s="111"/>
      <c r="B340" s="109">
        <v>340</v>
      </c>
      <c r="C340" s="85"/>
      <c r="D340" s="85"/>
      <c r="E340" s="85">
        <f t="shared" si="10"/>
        <v>0</v>
      </c>
      <c r="F340" s="13">
        <v>8.25</v>
      </c>
      <c r="G340" s="86">
        <f t="shared" si="11"/>
        <v>0</v>
      </c>
      <c r="H340" s="87"/>
      <c r="I340" s="109"/>
      <c r="J340" s="50"/>
      <c r="K340" s="62">
        <f>авг.25!K340+сен.25!H340-сен.25!G340</f>
        <v>0</v>
      </c>
    </row>
    <row r="341" spans="1:11" x14ac:dyDescent="0.25">
      <c r="A341" s="111"/>
      <c r="B341" s="109">
        <v>341</v>
      </c>
      <c r="C341" s="85">
        <v>182777</v>
      </c>
      <c r="D341" s="85">
        <v>182890</v>
      </c>
      <c r="E341" s="85">
        <f t="shared" si="10"/>
        <v>113</v>
      </c>
      <c r="F341" s="68">
        <v>6.19</v>
      </c>
      <c r="G341" s="86">
        <f t="shared" si="11"/>
        <v>699.47</v>
      </c>
      <c r="H341" s="87">
        <v>2500</v>
      </c>
      <c r="I341" s="109">
        <v>78088</v>
      </c>
      <c r="J341" s="50">
        <v>45903</v>
      </c>
      <c r="K341" s="62">
        <f>авг.25!K341+сен.25!H341-сен.25!G341</f>
        <v>-7708.46</v>
      </c>
    </row>
    <row r="342" spans="1:11" x14ac:dyDescent="0.25">
      <c r="A342" s="111"/>
      <c r="B342" s="109">
        <v>342</v>
      </c>
      <c r="C342" s="85">
        <v>67182</v>
      </c>
      <c r="D342" s="85">
        <v>67546</v>
      </c>
      <c r="E342" s="85">
        <f t="shared" si="10"/>
        <v>364</v>
      </c>
      <c r="F342" s="13">
        <v>8.25</v>
      </c>
      <c r="G342" s="86">
        <f t="shared" si="11"/>
        <v>3003</v>
      </c>
      <c r="H342" s="87">
        <v>1900</v>
      </c>
      <c r="I342" s="109">
        <v>991767</v>
      </c>
      <c r="J342" s="50">
        <v>45915</v>
      </c>
      <c r="K342" s="62">
        <f>авг.25!K342+сен.25!H342-сен.25!G342</f>
        <v>-2200.56</v>
      </c>
    </row>
    <row r="343" spans="1:11" x14ac:dyDescent="0.25">
      <c r="A343" s="111"/>
      <c r="B343" s="109">
        <v>343</v>
      </c>
      <c r="C343" s="85"/>
      <c r="D343" s="85"/>
      <c r="E343" s="85">
        <f t="shared" si="10"/>
        <v>0</v>
      </c>
      <c r="F343" s="13">
        <v>8.25</v>
      </c>
      <c r="G343" s="86">
        <f t="shared" si="11"/>
        <v>0</v>
      </c>
      <c r="H343" s="87"/>
      <c r="I343" s="109"/>
      <c r="J343" s="50"/>
      <c r="K343" s="62">
        <f>авг.25!K343+сен.25!H343-сен.25!G343</f>
        <v>0</v>
      </c>
    </row>
    <row r="344" spans="1:11" x14ac:dyDescent="0.25">
      <c r="A344" s="111"/>
      <c r="B344" s="109">
        <v>344</v>
      </c>
      <c r="C344" s="85">
        <v>12699</v>
      </c>
      <c r="D344" s="85">
        <v>13063</v>
      </c>
      <c r="E344" s="85">
        <f t="shared" si="10"/>
        <v>364</v>
      </c>
      <c r="F344" s="13">
        <v>8.25</v>
      </c>
      <c r="G344" s="86">
        <f t="shared" si="11"/>
        <v>3003</v>
      </c>
      <c r="H344" s="87"/>
      <c r="I344" s="109"/>
      <c r="J344" s="50"/>
      <c r="K344" s="62">
        <f>авг.25!K344+сен.25!H344-сен.25!G344</f>
        <v>-1061.0599999999995</v>
      </c>
    </row>
    <row r="345" spans="1:11" x14ac:dyDescent="0.25">
      <c r="A345" s="111"/>
      <c r="B345" s="109">
        <v>345</v>
      </c>
      <c r="C345" s="85">
        <v>6</v>
      </c>
      <c r="D345" s="85">
        <v>6</v>
      </c>
      <c r="E345" s="85">
        <f t="shared" si="10"/>
        <v>0</v>
      </c>
      <c r="F345" s="13">
        <v>8.25</v>
      </c>
      <c r="G345" s="86">
        <f t="shared" si="11"/>
        <v>0</v>
      </c>
      <c r="H345" s="87"/>
      <c r="I345" s="109"/>
      <c r="J345" s="50"/>
      <c r="K345" s="62">
        <f>авг.25!K345+сен.25!H345-сен.25!G345</f>
        <v>0</v>
      </c>
    </row>
    <row r="346" spans="1:11" x14ac:dyDescent="0.25">
      <c r="A346" s="111"/>
      <c r="B346" s="109">
        <v>346</v>
      </c>
      <c r="C346" s="85">
        <v>37869</v>
      </c>
      <c r="D346" s="85">
        <v>38438</v>
      </c>
      <c r="E346" s="85">
        <f t="shared" si="10"/>
        <v>569</v>
      </c>
      <c r="F346" s="13">
        <v>8.25</v>
      </c>
      <c r="G346" s="86">
        <f t="shared" si="11"/>
        <v>4694.25</v>
      </c>
      <c r="H346" s="87"/>
      <c r="I346" s="109"/>
      <c r="J346" s="50"/>
      <c r="K346" s="62">
        <f>авг.25!K346+сен.25!H346-сен.25!G346</f>
        <v>-8398.2800000000007</v>
      </c>
    </row>
    <row r="347" spans="1:11" x14ac:dyDescent="0.25">
      <c r="A347" s="111"/>
      <c r="B347" s="109">
        <v>347</v>
      </c>
      <c r="C347" s="85"/>
      <c r="D347" s="85"/>
      <c r="E347" s="85">
        <f t="shared" si="10"/>
        <v>0</v>
      </c>
      <c r="F347" s="13">
        <v>8.25</v>
      </c>
      <c r="G347" s="86">
        <f t="shared" si="11"/>
        <v>0</v>
      </c>
      <c r="H347" s="87"/>
      <c r="I347" s="109"/>
      <c r="J347" s="50"/>
      <c r="K347" s="62">
        <f>авг.25!K347+сен.25!H347-сен.25!G347</f>
        <v>0</v>
      </c>
    </row>
    <row r="348" spans="1:11" x14ac:dyDescent="0.25">
      <c r="A348" s="111"/>
      <c r="B348" s="109">
        <v>348</v>
      </c>
      <c r="C348" s="85">
        <v>33771</v>
      </c>
      <c r="D348" s="85">
        <v>33886</v>
      </c>
      <c r="E348" s="85">
        <f t="shared" si="10"/>
        <v>115</v>
      </c>
      <c r="F348" s="13">
        <v>8.25</v>
      </c>
      <c r="G348" s="86">
        <f t="shared" si="11"/>
        <v>948.75</v>
      </c>
      <c r="H348" s="87"/>
      <c r="I348" s="109"/>
      <c r="J348" s="50"/>
      <c r="K348" s="62">
        <f>авг.25!K348+сен.25!H348-сен.25!G348</f>
        <v>3313.369999999999</v>
      </c>
    </row>
    <row r="349" spans="1:11" x14ac:dyDescent="0.25">
      <c r="A349" s="111"/>
      <c r="B349" s="109">
        <v>349</v>
      </c>
      <c r="C349" s="85">
        <v>124589</v>
      </c>
      <c r="D349" s="85">
        <v>125250</v>
      </c>
      <c r="E349" s="85">
        <f t="shared" si="10"/>
        <v>661</v>
      </c>
      <c r="F349" s="68">
        <v>6.19</v>
      </c>
      <c r="G349" s="89">
        <f t="shared" si="11"/>
        <v>4091.59</v>
      </c>
      <c r="H349" s="87"/>
      <c r="I349" s="109"/>
      <c r="J349" s="50"/>
      <c r="K349" s="62">
        <f>авг.25!K349+сен.25!H349-сен.25!G349</f>
        <v>794.14000000000124</v>
      </c>
    </row>
    <row r="350" spans="1:11" x14ac:dyDescent="0.25">
      <c r="A350" s="113"/>
      <c r="B350" s="112">
        <v>350</v>
      </c>
      <c r="C350" s="85">
        <v>2872</v>
      </c>
      <c r="D350" s="85">
        <v>3179</v>
      </c>
      <c r="E350" s="85">
        <f t="shared" si="10"/>
        <v>307</v>
      </c>
      <c r="F350" s="68">
        <v>6.19</v>
      </c>
      <c r="G350" s="86">
        <f t="shared" si="11"/>
        <v>1900.3300000000002</v>
      </c>
      <c r="H350" s="87"/>
      <c r="I350" s="109"/>
      <c r="J350" s="50"/>
      <c r="K350" s="62">
        <f>авг.25!K350+сен.25!H350-сен.25!G350</f>
        <v>-1503.77</v>
      </c>
    </row>
    <row r="351" spans="1:11" x14ac:dyDescent="0.25">
      <c r="A351" s="111"/>
      <c r="B351" s="109" t="s">
        <v>26</v>
      </c>
      <c r="C351" s="85">
        <v>8992</v>
      </c>
      <c r="D351" s="85">
        <v>8992</v>
      </c>
      <c r="E351" s="85">
        <f t="shared" si="10"/>
        <v>0</v>
      </c>
      <c r="F351" s="13">
        <v>8.25</v>
      </c>
      <c r="G351" s="86">
        <f t="shared" si="11"/>
        <v>0</v>
      </c>
      <c r="H351" s="87"/>
      <c r="I351" s="109"/>
      <c r="J351" s="50"/>
      <c r="K351" s="62">
        <f>авг.25!K351+сен.25!H351-сен.25!G351</f>
        <v>0</v>
      </c>
    </row>
    <row r="352" spans="1:11" x14ac:dyDescent="0.25">
      <c r="A352" s="57"/>
      <c r="C352" s="85">
        <v>43578</v>
      </c>
      <c r="D352" s="85">
        <v>43856</v>
      </c>
      <c r="E352" s="85">
        <f t="shared" si="10"/>
        <v>278</v>
      </c>
      <c r="H352" s="83"/>
      <c r="K352" s="91"/>
    </row>
    <row r="353" spans="1:11" x14ac:dyDescent="0.25">
      <c r="A353" s="57"/>
      <c r="C353" s="85">
        <v>9065</v>
      </c>
      <c r="D353" s="85">
        <v>9454</v>
      </c>
      <c r="E353" s="85">
        <f t="shared" si="10"/>
        <v>389</v>
      </c>
      <c r="H353" s="83"/>
      <c r="I353"/>
      <c r="K353" s="91"/>
    </row>
    <row r="354" spans="1:11" x14ac:dyDescent="0.25">
      <c r="A354" s="57"/>
      <c r="C354" s="85">
        <v>25861</v>
      </c>
      <c r="D354" s="85">
        <v>26120</v>
      </c>
      <c r="E354" s="85">
        <f t="shared" si="10"/>
        <v>259</v>
      </c>
      <c r="H354" s="83"/>
      <c r="I354"/>
      <c r="K354" s="91"/>
    </row>
    <row r="355" spans="1:11" x14ac:dyDescent="0.25">
      <c r="A355" s="9"/>
      <c r="H355" s="83"/>
      <c r="I355"/>
    </row>
    <row r="356" spans="1:11" x14ac:dyDescent="0.25">
      <c r="H356" s="83"/>
      <c r="I356"/>
    </row>
    <row r="357" spans="1:11" x14ac:dyDescent="0.25">
      <c r="H357" s="83"/>
      <c r="I357"/>
    </row>
    <row r="358" spans="1:11" x14ac:dyDescent="0.25">
      <c r="H358" s="83"/>
      <c r="I358"/>
    </row>
    <row r="359" spans="1:11" x14ac:dyDescent="0.25">
      <c r="H359" s="83"/>
      <c r="I359"/>
    </row>
    <row r="360" spans="1:11" x14ac:dyDescent="0.25">
      <c r="H360" s="83"/>
      <c r="I360"/>
    </row>
    <row r="361" spans="1:11" x14ac:dyDescent="0.25">
      <c r="H361" s="83"/>
      <c r="I361"/>
    </row>
    <row r="362" spans="1:11" x14ac:dyDescent="0.25">
      <c r="H362" s="83"/>
      <c r="I362"/>
    </row>
    <row r="363" spans="1:11" x14ac:dyDescent="0.25">
      <c r="H363" s="83"/>
      <c r="I363"/>
    </row>
    <row r="364" spans="1:11" x14ac:dyDescent="0.25">
      <c r="H364" s="83"/>
      <c r="I364"/>
    </row>
    <row r="365" spans="1:11" x14ac:dyDescent="0.25">
      <c r="H365" s="83"/>
      <c r="I365"/>
    </row>
    <row r="366" spans="1:11" x14ac:dyDescent="0.25">
      <c r="H366" s="83"/>
      <c r="I366"/>
    </row>
    <row r="367" spans="1:11" x14ac:dyDescent="0.25">
      <c r="H367" s="83"/>
      <c r="I367"/>
    </row>
    <row r="368" spans="1:11" x14ac:dyDescent="0.25">
      <c r="H368" s="83"/>
      <c r="I368"/>
    </row>
    <row r="369" spans="8:9" x14ac:dyDescent="0.25">
      <c r="H369" s="83"/>
      <c r="I369"/>
    </row>
    <row r="370" spans="8:9" x14ac:dyDescent="0.25">
      <c r="H370" s="83"/>
      <c r="I370"/>
    </row>
    <row r="371" spans="8:9" x14ac:dyDescent="0.25">
      <c r="H371" s="83"/>
      <c r="I371"/>
    </row>
    <row r="372" spans="8:9" x14ac:dyDescent="0.25">
      <c r="H372" s="83"/>
      <c r="I372"/>
    </row>
    <row r="373" spans="8:9" x14ac:dyDescent="0.25">
      <c r="H373" s="83"/>
      <c r="I373"/>
    </row>
    <row r="374" spans="8:9" x14ac:dyDescent="0.25">
      <c r="H374" s="83"/>
      <c r="I374"/>
    </row>
    <row r="375" spans="8:9" x14ac:dyDescent="0.25">
      <c r="H375" s="83"/>
      <c r="I375"/>
    </row>
    <row r="376" spans="8:9" x14ac:dyDescent="0.25">
      <c r="H376" s="83"/>
      <c r="I376"/>
    </row>
    <row r="377" spans="8:9" x14ac:dyDescent="0.25">
      <c r="H377" s="83"/>
      <c r="I377"/>
    </row>
    <row r="378" spans="8:9" x14ac:dyDescent="0.25">
      <c r="H378" s="83"/>
      <c r="I378"/>
    </row>
    <row r="379" spans="8:9" x14ac:dyDescent="0.25">
      <c r="H379" s="83"/>
      <c r="I379"/>
    </row>
    <row r="380" spans="8:9" x14ac:dyDescent="0.25">
      <c r="H380" s="83"/>
      <c r="I380"/>
    </row>
    <row r="381" spans="8:9" x14ac:dyDescent="0.25">
      <c r="H381" s="83"/>
      <c r="I381"/>
    </row>
    <row r="382" spans="8:9" x14ac:dyDescent="0.25">
      <c r="H382" s="83"/>
      <c r="I382"/>
    </row>
    <row r="383" spans="8:9" x14ac:dyDescent="0.25">
      <c r="H383" s="83"/>
      <c r="I383"/>
    </row>
    <row r="384" spans="8:9" x14ac:dyDescent="0.25">
      <c r="H384" s="83"/>
      <c r="I384"/>
    </row>
    <row r="385" spans="8:9" x14ac:dyDescent="0.25">
      <c r="H385" s="83"/>
      <c r="I385"/>
    </row>
    <row r="386" spans="8:9" x14ac:dyDescent="0.25">
      <c r="H386" s="83"/>
      <c r="I386"/>
    </row>
    <row r="387" spans="8:9" x14ac:dyDescent="0.25">
      <c r="H387" s="83"/>
      <c r="I387"/>
    </row>
    <row r="388" spans="8:9" x14ac:dyDescent="0.25">
      <c r="H388" s="83"/>
      <c r="I388"/>
    </row>
    <row r="389" spans="8:9" x14ac:dyDescent="0.25">
      <c r="H389" s="83"/>
      <c r="I389"/>
    </row>
    <row r="390" spans="8:9" x14ac:dyDescent="0.25">
      <c r="H390" s="83"/>
      <c r="I390"/>
    </row>
    <row r="391" spans="8:9" x14ac:dyDescent="0.25">
      <c r="H391" s="83"/>
      <c r="I391"/>
    </row>
    <row r="392" spans="8:9" x14ac:dyDescent="0.25">
      <c r="H392" s="83"/>
      <c r="I392"/>
    </row>
    <row r="393" spans="8:9" x14ac:dyDescent="0.25">
      <c r="H393" s="83"/>
      <c r="I393"/>
    </row>
    <row r="394" spans="8:9" x14ac:dyDescent="0.25">
      <c r="H394" s="83"/>
      <c r="I394"/>
    </row>
    <row r="395" spans="8:9" x14ac:dyDescent="0.25">
      <c r="H395" s="83"/>
      <c r="I395"/>
    </row>
    <row r="396" spans="8:9" x14ac:dyDescent="0.25">
      <c r="H396" s="83"/>
      <c r="I396"/>
    </row>
    <row r="397" spans="8:9" x14ac:dyDescent="0.25">
      <c r="H397" s="83"/>
      <c r="I397"/>
    </row>
    <row r="398" spans="8:9" x14ac:dyDescent="0.25">
      <c r="H398" s="83"/>
      <c r="I398"/>
    </row>
    <row r="399" spans="8:9" x14ac:dyDescent="0.25">
      <c r="H399" s="83"/>
      <c r="I399"/>
    </row>
    <row r="400" spans="8:9" x14ac:dyDescent="0.25">
      <c r="H400" s="83"/>
      <c r="I400"/>
    </row>
    <row r="401" spans="8:9" x14ac:dyDescent="0.25">
      <c r="H401" s="83"/>
      <c r="I401"/>
    </row>
    <row r="402" spans="8:9" x14ac:dyDescent="0.25">
      <c r="H402" s="83"/>
      <c r="I402"/>
    </row>
    <row r="403" spans="8:9" x14ac:dyDescent="0.25">
      <c r="H403" s="83"/>
      <c r="I403"/>
    </row>
    <row r="404" spans="8:9" x14ac:dyDescent="0.25">
      <c r="H404" s="83"/>
      <c r="I404"/>
    </row>
    <row r="405" spans="8:9" x14ac:dyDescent="0.25">
      <c r="H405" s="83"/>
      <c r="I405"/>
    </row>
    <row r="406" spans="8:9" x14ac:dyDescent="0.25">
      <c r="H406" s="83"/>
      <c r="I406"/>
    </row>
    <row r="407" spans="8:9" x14ac:dyDescent="0.25">
      <c r="H407" s="83"/>
      <c r="I407"/>
    </row>
    <row r="408" spans="8:9" x14ac:dyDescent="0.25">
      <c r="H408" s="83"/>
      <c r="I408"/>
    </row>
    <row r="409" spans="8:9" x14ac:dyDescent="0.25">
      <c r="H409" s="83"/>
      <c r="I409"/>
    </row>
    <row r="410" spans="8:9" x14ac:dyDescent="0.25">
      <c r="H410" s="83"/>
      <c r="I410"/>
    </row>
    <row r="411" spans="8:9" x14ac:dyDescent="0.25">
      <c r="H411" s="83"/>
      <c r="I411"/>
    </row>
    <row r="412" spans="8:9" x14ac:dyDescent="0.25">
      <c r="H412" s="83"/>
      <c r="I412"/>
    </row>
    <row r="413" spans="8:9" x14ac:dyDescent="0.25">
      <c r="H413" s="83"/>
      <c r="I413"/>
    </row>
    <row r="414" spans="8:9" x14ac:dyDescent="0.25">
      <c r="H414" s="83"/>
      <c r="I414"/>
    </row>
    <row r="415" spans="8:9" x14ac:dyDescent="0.25">
      <c r="H415" s="83"/>
      <c r="I415"/>
    </row>
    <row r="416" spans="8:9" x14ac:dyDescent="0.25">
      <c r="H416" s="83"/>
      <c r="I416"/>
    </row>
    <row r="417" spans="8:9" x14ac:dyDescent="0.25">
      <c r="H417" s="83"/>
      <c r="I417"/>
    </row>
    <row r="418" spans="8:9" x14ac:dyDescent="0.25">
      <c r="H418" s="83"/>
      <c r="I418"/>
    </row>
    <row r="419" spans="8:9" x14ac:dyDescent="0.25">
      <c r="H419" s="83"/>
      <c r="I419"/>
    </row>
    <row r="420" spans="8:9" x14ac:dyDescent="0.25">
      <c r="H420" s="83"/>
      <c r="I420"/>
    </row>
    <row r="421" spans="8:9" x14ac:dyDescent="0.25">
      <c r="H421" s="83"/>
      <c r="I421"/>
    </row>
    <row r="422" spans="8:9" x14ac:dyDescent="0.25">
      <c r="H422" s="83"/>
      <c r="I422"/>
    </row>
    <row r="423" spans="8:9" x14ac:dyDescent="0.25">
      <c r="H423" s="83"/>
      <c r="I423"/>
    </row>
    <row r="424" spans="8:9" x14ac:dyDescent="0.25">
      <c r="H424" s="83"/>
      <c r="I424"/>
    </row>
    <row r="425" spans="8:9" x14ac:dyDescent="0.25">
      <c r="H425" s="83"/>
      <c r="I425"/>
    </row>
    <row r="426" spans="8:9" x14ac:dyDescent="0.25">
      <c r="H426" s="83"/>
      <c r="I426"/>
    </row>
    <row r="427" spans="8:9" x14ac:dyDescent="0.25">
      <c r="H427" s="83"/>
      <c r="I427"/>
    </row>
    <row r="428" spans="8:9" x14ac:dyDescent="0.25">
      <c r="H428" s="83"/>
      <c r="I428"/>
    </row>
    <row r="429" spans="8:9" x14ac:dyDescent="0.25">
      <c r="H429" s="83"/>
      <c r="I429"/>
    </row>
    <row r="430" spans="8:9" x14ac:dyDescent="0.25">
      <c r="H430" s="83"/>
      <c r="I430"/>
    </row>
    <row r="431" spans="8:9" x14ac:dyDescent="0.25">
      <c r="H431" s="83"/>
      <c r="I431"/>
    </row>
    <row r="432" spans="8:9" x14ac:dyDescent="0.25">
      <c r="H432" s="83"/>
      <c r="I432"/>
    </row>
    <row r="433" spans="8:9" x14ac:dyDescent="0.25">
      <c r="H433" s="83"/>
      <c r="I433"/>
    </row>
    <row r="434" spans="8:9" x14ac:dyDescent="0.25">
      <c r="H434" s="83"/>
      <c r="I434"/>
    </row>
    <row r="435" spans="8:9" x14ac:dyDescent="0.25">
      <c r="H435" s="83"/>
      <c r="I435"/>
    </row>
    <row r="436" spans="8:9" x14ac:dyDescent="0.25">
      <c r="H436" s="83"/>
      <c r="I436"/>
    </row>
    <row r="437" spans="8:9" x14ac:dyDescent="0.25">
      <c r="H437" s="83"/>
      <c r="I437"/>
    </row>
    <row r="438" spans="8:9" x14ac:dyDescent="0.25">
      <c r="H438" s="83"/>
      <c r="I438"/>
    </row>
    <row r="439" spans="8:9" x14ac:dyDescent="0.25">
      <c r="H439" s="83"/>
      <c r="I439"/>
    </row>
    <row r="440" spans="8:9" x14ac:dyDescent="0.25">
      <c r="H440" s="83"/>
      <c r="I440"/>
    </row>
    <row r="441" spans="8:9" x14ac:dyDescent="0.25">
      <c r="H441" s="83"/>
      <c r="I441"/>
    </row>
    <row r="442" spans="8:9" x14ac:dyDescent="0.25">
      <c r="H442" s="83"/>
      <c r="I442"/>
    </row>
    <row r="443" spans="8:9" x14ac:dyDescent="0.25">
      <c r="H443" s="83"/>
      <c r="I443"/>
    </row>
    <row r="444" spans="8:9" x14ac:dyDescent="0.25">
      <c r="H444" s="83"/>
      <c r="I444"/>
    </row>
    <row r="445" spans="8:9" x14ac:dyDescent="0.25">
      <c r="H445" s="83"/>
      <c r="I445"/>
    </row>
    <row r="446" spans="8:9" x14ac:dyDescent="0.25">
      <c r="H446" s="83"/>
      <c r="I446"/>
    </row>
    <row r="447" spans="8:9" x14ac:dyDescent="0.25">
      <c r="H447" s="83"/>
      <c r="I447"/>
    </row>
    <row r="448" spans="8:9" x14ac:dyDescent="0.25">
      <c r="H448" s="83"/>
      <c r="I448"/>
    </row>
    <row r="449" spans="8:9" x14ac:dyDescent="0.25">
      <c r="H449" s="83"/>
      <c r="I449"/>
    </row>
    <row r="450" spans="8:9" x14ac:dyDescent="0.25">
      <c r="H450" s="83"/>
      <c r="I450"/>
    </row>
    <row r="451" spans="8:9" x14ac:dyDescent="0.25">
      <c r="H451" s="83"/>
      <c r="I451"/>
    </row>
    <row r="452" spans="8:9" x14ac:dyDescent="0.25">
      <c r="H452" s="83"/>
      <c r="I452"/>
    </row>
    <row r="453" spans="8:9" x14ac:dyDescent="0.25">
      <c r="H453" s="83"/>
      <c r="I453"/>
    </row>
    <row r="454" spans="8:9" x14ac:dyDescent="0.25">
      <c r="H454" s="83"/>
      <c r="I454"/>
    </row>
    <row r="455" spans="8:9" x14ac:dyDescent="0.25">
      <c r="H455" s="83"/>
      <c r="I455"/>
    </row>
    <row r="456" spans="8:9" x14ac:dyDescent="0.25">
      <c r="H456" s="83"/>
      <c r="I456"/>
    </row>
    <row r="457" spans="8:9" x14ac:dyDescent="0.25">
      <c r="H457" s="83"/>
      <c r="I457"/>
    </row>
    <row r="458" spans="8:9" x14ac:dyDescent="0.25">
      <c r="H458" s="83"/>
      <c r="I458"/>
    </row>
    <row r="459" spans="8:9" x14ac:dyDescent="0.25">
      <c r="H459" s="83"/>
      <c r="I459"/>
    </row>
    <row r="460" spans="8:9" x14ac:dyDescent="0.25">
      <c r="H460" s="83"/>
      <c r="I460"/>
    </row>
    <row r="461" spans="8:9" x14ac:dyDescent="0.25">
      <c r="H461" s="83"/>
      <c r="I461"/>
    </row>
    <row r="462" spans="8:9" x14ac:dyDescent="0.25">
      <c r="H462" s="83"/>
      <c r="I462"/>
    </row>
    <row r="463" spans="8:9" x14ac:dyDescent="0.25">
      <c r="H463" s="83"/>
      <c r="I463"/>
    </row>
    <row r="464" spans="8:9" x14ac:dyDescent="0.25">
      <c r="H464" s="83"/>
      <c r="I464"/>
    </row>
    <row r="465" spans="8:9" x14ac:dyDescent="0.25">
      <c r="H465" s="83"/>
      <c r="I465"/>
    </row>
    <row r="466" spans="8:9" x14ac:dyDescent="0.25">
      <c r="H466" s="83"/>
      <c r="I466"/>
    </row>
    <row r="467" spans="8:9" x14ac:dyDescent="0.25">
      <c r="H467" s="83"/>
      <c r="I467"/>
    </row>
    <row r="468" spans="8:9" x14ac:dyDescent="0.25">
      <c r="H468" s="83"/>
      <c r="I468"/>
    </row>
    <row r="469" spans="8:9" x14ac:dyDescent="0.25">
      <c r="H469" s="83"/>
      <c r="I469"/>
    </row>
    <row r="470" spans="8:9" x14ac:dyDescent="0.25">
      <c r="H470" s="83"/>
      <c r="I470"/>
    </row>
    <row r="471" spans="8:9" x14ac:dyDescent="0.25">
      <c r="H471" s="83"/>
      <c r="I471"/>
    </row>
    <row r="472" spans="8:9" x14ac:dyDescent="0.25">
      <c r="H472" s="83"/>
      <c r="I472"/>
    </row>
    <row r="473" spans="8:9" x14ac:dyDescent="0.25">
      <c r="H473" s="83"/>
      <c r="I473"/>
    </row>
    <row r="474" spans="8:9" x14ac:dyDescent="0.25">
      <c r="H474" s="83"/>
      <c r="I474"/>
    </row>
    <row r="475" spans="8:9" x14ac:dyDescent="0.25">
      <c r="H475" s="83"/>
      <c r="I475"/>
    </row>
    <row r="476" spans="8:9" x14ac:dyDescent="0.25">
      <c r="H476" s="83"/>
      <c r="I476"/>
    </row>
    <row r="477" spans="8:9" x14ac:dyDescent="0.25">
      <c r="H477" s="83"/>
      <c r="I477"/>
    </row>
    <row r="478" spans="8:9" x14ac:dyDescent="0.25">
      <c r="H478" s="83"/>
      <c r="I478"/>
    </row>
    <row r="479" spans="8:9" x14ac:dyDescent="0.25">
      <c r="H479" s="83"/>
      <c r="I479"/>
    </row>
    <row r="480" spans="8:9" x14ac:dyDescent="0.25">
      <c r="H480" s="83"/>
      <c r="I480"/>
    </row>
    <row r="481" spans="8:9" x14ac:dyDescent="0.25">
      <c r="H481" s="83"/>
      <c r="I481"/>
    </row>
    <row r="482" spans="8:9" x14ac:dyDescent="0.25">
      <c r="H482" s="83"/>
      <c r="I482"/>
    </row>
    <row r="483" spans="8:9" x14ac:dyDescent="0.25">
      <c r="H483" s="83"/>
      <c r="I483"/>
    </row>
    <row r="484" spans="8:9" x14ac:dyDescent="0.25">
      <c r="H484" s="83"/>
      <c r="I484"/>
    </row>
    <row r="485" spans="8:9" x14ac:dyDescent="0.25">
      <c r="H485" s="83"/>
      <c r="I485"/>
    </row>
    <row r="486" spans="8:9" x14ac:dyDescent="0.25">
      <c r="H486" s="83"/>
      <c r="I486"/>
    </row>
    <row r="487" spans="8:9" x14ac:dyDescent="0.25">
      <c r="H487" s="83"/>
      <c r="I487"/>
    </row>
    <row r="488" spans="8:9" x14ac:dyDescent="0.25">
      <c r="H488" s="83"/>
      <c r="I488"/>
    </row>
    <row r="489" spans="8:9" x14ac:dyDescent="0.25">
      <c r="H489" s="83"/>
      <c r="I489"/>
    </row>
    <row r="490" spans="8:9" x14ac:dyDescent="0.25">
      <c r="H490" s="83"/>
      <c r="I490"/>
    </row>
    <row r="491" spans="8:9" x14ac:dyDescent="0.25">
      <c r="H491" s="83"/>
      <c r="I491"/>
    </row>
    <row r="492" spans="8:9" x14ac:dyDescent="0.25">
      <c r="H492" s="83"/>
      <c r="I492"/>
    </row>
    <row r="493" spans="8:9" x14ac:dyDescent="0.25">
      <c r="H493" s="83"/>
      <c r="I493"/>
    </row>
    <row r="494" spans="8:9" x14ac:dyDescent="0.25">
      <c r="H494" s="83"/>
      <c r="I494"/>
    </row>
    <row r="495" spans="8:9" x14ac:dyDescent="0.25">
      <c r="H495" s="83"/>
      <c r="I495"/>
    </row>
    <row r="496" spans="8:9" x14ac:dyDescent="0.25">
      <c r="H496" s="83"/>
      <c r="I496"/>
    </row>
    <row r="497" spans="8:9" x14ac:dyDescent="0.25">
      <c r="H497" s="83"/>
      <c r="I497"/>
    </row>
    <row r="498" spans="8:9" x14ac:dyDescent="0.25">
      <c r="H498" s="83"/>
      <c r="I498"/>
    </row>
    <row r="499" spans="8:9" x14ac:dyDescent="0.25">
      <c r="H499" s="83"/>
      <c r="I499"/>
    </row>
    <row r="500" spans="8:9" x14ac:dyDescent="0.25">
      <c r="I500"/>
    </row>
    <row r="501" spans="8:9" x14ac:dyDescent="0.25">
      <c r="I501"/>
    </row>
    <row r="502" spans="8:9" x14ac:dyDescent="0.25">
      <c r="I502"/>
    </row>
    <row r="503" spans="8:9" x14ac:dyDescent="0.25">
      <c r="I503"/>
    </row>
    <row r="504" spans="8:9" x14ac:dyDescent="0.25">
      <c r="I504"/>
    </row>
    <row r="505" spans="8:9" x14ac:dyDescent="0.25">
      <c r="I505"/>
    </row>
    <row r="506" spans="8:9" x14ac:dyDescent="0.25">
      <c r="I506"/>
    </row>
    <row r="507" spans="8:9" x14ac:dyDescent="0.25">
      <c r="I507"/>
    </row>
    <row r="508" spans="8:9" x14ac:dyDescent="0.25">
      <c r="I508"/>
    </row>
    <row r="509" spans="8:9" x14ac:dyDescent="0.25">
      <c r="I509"/>
    </row>
    <row r="510" spans="8:9" x14ac:dyDescent="0.25">
      <c r="I510"/>
    </row>
    <row r="511" spans="8:9" x14ac:dyDescent="0.25">
      <c r="I511"/>
    </row>
    <row r="512" spans="8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6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K579"/>
  <sheetViews>
    <sheetView zoomScale="130" zoomScaleNormal="130" workbookViewId="0">
      <pane ySplit="6" topLeftCell="A82" activePane="bottomLeft" state="frozen"/>
      <selection activeCell="B1" sqref="B1"/>
      <selection pane="bottomLeft" activeCell="D91" sqref="D91"/>
    </sheetView>
  </sheetViews>
  <sheetFormatPr defaultRowHeight="15" x14ac:dyDescent="0.25"/>
  <cols>
    <col min="1" max="1" width="21.140625" bestFit="1" customWidth="1"/>
    <col min="2" max="2" width="9.140625" customWidth="1"/>
    <col min="3" max="3" width="10.5703125" customWidth="1"/>
    <col min="4" max="4" width="15" customWidth="1"/>
    <col min="5" max="5" width="10.7109375" customWidth="1"/>
    <col min="6" max="6" width="9.140625" customWidth="1"/>
    <col min="7" max="7" width="15.28515625" bestFit="1" customWidth="1"/>
    <col min="8" max="8" width="12.42578125" customWidth="1"/>
    <col min="9" max="9" width="11" style="60" customWidth="1"/>
    <col min="10" max="10" width="13.7109375" customWidth="1"/>
    <col min="11" max="11" width="14.5703125" customWidth="1"/>
  </cols>
  <sheetData>
    <row r="1" spans="1:1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3" t="s">
        <v>111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09">
        <v>10</v>
      </c>
      <c r="J4" s="109">
        <v>11</v>
      </c>
      <c r="K4" s="109">
        <v>12</v>
      </c>
    </row>
    <row r="5" spans="1:1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38" t="s">
        <v>31</v>
      </c>
      <c r="J5" s="130" t="s">
        <v>32</v>
      </c>
      <c r="K5" s="125" t="s">
        <v>33</v>
      </c>
    </row>
    <row r="6" spans="1:11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39"/>
      <c r="J6" s="129"/>
      <c r="K6" s="125"/>
    </row>
    <row r="7" spans="1:11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40">
        <f t="shared" ref="G7:G71" si="1">F7*E7</f>
        <v>0</v>
      </c>
      <c r="H7" s="79"/>
      <c r="I7" s="109"/>
      <c r="J7" s="50"/>
      <c r="K7" s="40">
        <f>сен.25!K7+окт.25!H7-окт.25!G7</f>
        <v>0</v>
      </c>
    </row>
    <row r="8" spans="1:11" x14ac:dyDescent="0.25">
      <c r="A8" s="15"/>
      <c r="B8" s="109">
        <v>1</v>
      </c>
      <c r="C8" s="85">
        <v>107076</v>
      </c>
      <c r="D8" s="85">
        <v>109240</v>
      </c>
      <c r="E8" s="85">
        <f t="shared" si="0"/>
        <v>2164</v>
      </c>
      <c r="F8" s="68">
        <v>6.19</v>
      </c>
      <c r="G8" s="40">
        <f t="shared" si="1"/>
        <v>13395.160000000002</v>
      </c>
      <c r="H8" s="79">
        <v>5000</v>
      </c>
      <c r="I8" s="109">
        <v>716603</v>
      </c>
      <c r="J8" s="50">
        <v>45943</v>
      </c>
      <c r="K8" s="40">
        <f>сен.25!K8+окт.25!H8-окт.25!G8</f>
        <v>-5493.5500000000011</v>
      </c>
    </row>
    <row r="9" spans="1:11" x14ac:dyDescent="0.25">
      <c r="A9" s="15"/>
      <c r="B9" s="109">
        <v>2</v>
      </c>
      <c r="C9" s="85">
        <v>1962</v>
      </c>
      <c r="D9" s="85">
        <v>2134</v>
      </c>
      <c r="E9" s="85">
        <f t="shared" si="0"/>
        <v>172</v>
      </c>
      <c r="F9" s="13">
        <v>8.25</v>
      </c>
      <c r="G9" s="40">
        <f t="shared" si="1"/>
        <v>1419</v>
      </c>
      <c r="H9" s="79">
        <v>1575.75</v>
      </c>
      <c r="I9" s="109">
        <v>285498</v>
      </c>
      <c r="J9" s="50">
        <v>45943</v>
      </c>
      <c r="K9" s="40">
        <f>сен.25!K9+окт.25!H9-окт.25!G9</f>
        <v>-876.65999999999985</v>
      </c>
    </row>
    <row r="10" spans="1:11" x14ac:dyDescent="0.25">
      <c r="A10" s="115"/>
      <c r="B10" s="109">
        <v>3</v>
      </c>
      <c r="C10" s="85">
        <v>23404</v>
      </c>
      <c r="D10" s="85">
        <v>23462</v>
      </c>
      <c r="E10" s="85">
        <f t="shared" si="0"/>
        <v>58</v>
      </c>
      <c r="F10" s="13">
        <v>8.25</v>
      </c>
      <c r="G10" s="40">
        <f t="shared" si="1"/>
        <v>478.5</v>
      </c>
      <c r="H10" s="79">
        <v>306</v>
      </c>
      <c r="I10" s="109">
        <v>878868</v>
      </c>
      <c r="J10" s="50">
        <v>45946</v>
      </c>
      <c r="K10" s="40">
        <f>сен.25!K10+окт.25!H10-окт.25!G10</f>
        <v>4915.7099999999991</v>
      </c>
    </row>
    <row r="11" spans="1:11" x14ac:dyDescent="0.25">
      <c r="A11" s="111"/>
      <c r="B11" s="109">
        <v>4</v>
      </c>
      <c r="C11" s="85">
        <v>70698</v>
      </c>
      <c r="D11" s="85">
        <v>71371</v>
      </c>
      <c r="E11" s="85">
        <f t="shared" si="0"/>
        <v>673</v>
      </c>
      <c r="F11" s="70">
        <v>0</v>
      </c>
      <c r="G11" s="40">
        <f t="shared" si="1"/>
        <v>0</v>
      </c>
      <c r="H11" s="79"/>
      <c r="I11" s="109"/>
      <c r="J11" s="50"/>
      <c r="K11" s="40">
        <f>сен.25!K11+окт.25!H11-окт.25!G11</f>
        <v>0</v>
      </c>
    </row>
    <row r="12" spans="1:11" x14ac:dyDescent="0.25">
      <c r="A12" s="111"/>
      <c r="B12" s="109">
        <v>5</v>
      </c>
      <c r="C12" s="85">
        <v>74616</v>
      </c>
      <c r="D12" s="85">
        <v>75328</v>
      </c>
      <c r="E12" s="85">
        <f t="shared" si="0"/>
        <v>712</v>
      </c>
      <c r="F12" s="13">
        <v>8.25</v>
      </c>
      <c r="G12" s="40">
        <f t="shared" si="1"/>
        <v>5874</v>
      </c>
      <c r="H12" s="79"/>
      <c r="I12" s="109"/>
      <c r="J12" s="50"/>
      <c r="K12" s="40">
        <f>сен.25!K12+окт.25!H12-окт.25!G12</f>
        <v>-12192.18</v>
      </c>
    </row>
    <row r="13" spans="1:11" x14ac:dyDescent="0.25">
      <c r="A13" s="111"/>
      <c r="B13" s="109">
        <v>6</v>
      </c>
      <c r="C13" s="85"/>
      <c r="D13" s="85"/>
      <c r="E13" s="85">
        <f t="shared" si="0"/>
        <v>0</v>
      </c>
      <c r="F13" s="13">
        <v>8.25</v>
      </c>
      <c r="G13" s="40">
        <f t="shared" si="1"/>
        <v>0</v>
      </c>
      <c r="H13" s="79"/>
      <c r="I13" s="109"/>
      <c r="J13" s="50"/>
      <c r="K13" s="40">
        <f>сен.25!K13+окт.25!H13-окт.25!G13</f>
        <v>0</v>
      </c>
    </row>
    <row r="14" spans="1:11" x14ac:dyDescent="0.25">
      <c r="A14" s="111"/>
      <c r="B14" s="109">
        <v>7</v>
      </c>
      <c r="C14" s="85">
        <v>8111</v>
      </c>
      <c r="D14" s="92">
        <v>8111</v>
      </c>
      <c r="E14" s="85">
        <f t="shared" si="0"/>
        <v>0</v>
      </c>
      <c r="F14" s="13">
        <v>8.25</v>
      </c>
      <c r="G14" s="40">
        <f t="shared" si="1"/>
        <v>0</v>
      </c>
      <c r="H14" s="79"/>
      <c r="I14" s="109"/>
      <c r="J14" s="50"/>
      <c r="K14" s="40">
        <f>сен.25!K14+окт.25!H14-окт.25!G14</f>
        <v>-6.2799999999997453</v>
      </c>
    </row>
    <row r="15" spans="1:11" x14ac:dyDescent="0.25">
      <c r="A15" s="111"/>
      <c r="B15" s="109">
        <v>8</v>
      </c>
      <c r="C15" s="85">
        <v>51691</v>
      </c>
      <c r="D15" s="85">
        <v>52075</v>
      </c>
      <c r="E15" s="85">
        <f t="shared" si="0"/>
        <v>384</v>
      </c>
      <c r="F15" s="13">
        <v>8.25</v>
      </c>
      <c r="G15" s="40">
        <f t="shared" si="1"/>
        <v>3168</v>
      </c>
      <c r="H15" s="79">
        <v>5000</v>
      </c>
      <c r="I15" s="109">
        <v>804238</v>
      </c>
      <c r="J15" s="50">
        <v>45933</v>
      </c>
      <c r="K15" s="40">
        <f>сен.25!K15+окт.25!H15-окт.25!G15</f>
        <v>6212.9399999999987</v>
      </c>
    </row>
    <row r="16" spans="1:11" x14ac:dyDescent="0.25">
      <c r="A16" s="115"/>
      <c r="B16" s="109">
        <v>9</v>
      </c>
      <c r="C16" s="85"/>
      <c r="D16" s="85"/>
      <c r="E16" s="85">
        <f t="shared" si="0"/>
        <v>0</v>
      </c>
      <c r="F16" s="13">
        <v>8.25</v>
      </c>
      <c r="G16" s="40">
        <f t="shared" si="1"/>
        <v>0</v>
      </c>
      <c r="H16" s="79"/>
      <c r="I16" s="109"/>
      <c r="J16" s="50"/>
      <c r="K16" s="40">
        <f>сен.25!K16+окт.25!H16-окт.25!G16</f>
        <v>0</v>
      </c>
    </row>
    <row r="17" spans="1:11" x14ac:dyDescent="0.25">
      <c r="A17" s="111"/>
      <c r="B17" s="109">
        <v>10</v>
      </c>
      <c r="C17" s="85"/>
      <c r="D17" s="85"/>
      <c r="E17" s="85">
        <f t="shared" si="0"/>
        <v>0</v>
      </c>
      <c r="F17" s="13">
        <v>8.25</v>
      </c>
      <c r="G17" s="40">
        <f t="shared" si="1"/>
        <v>0</v>
      </c>
      <c r="H17" s="79"/>
      <c r="I17" s="109"/>
      <c r="J17" s="50"/>
      <c r="K17" s="40">
        <f>сен.25!K17+окт.25!H17-окт.25!G17</f>
        <v>0</v>
      </c>
    </row>
    <row r="18" spans="1:11" x14ac:dyDescent="0.25">
      <c r="A18" s="111"/>
      <c r="B18" s="109">
        <v>11</v>
      </c>
      <c r="C18" s="85">
        <v>46566</v>
      </c>
      <c r="D18" s="85">
        <v>46600</v>
      </c>
      <c r="E18" s="85">
        <f t="shared" si="0"/>
        <v>34</v>
      </c>
      <c r="F18" s="13">
        <v>8.25</v>
      </c>
      <c r="G18" s="40">
        <f t="shared" si="1"/>
        <v>280.5</v>
      </c>
      <c r="H18" s="79">
        <v>6963</v>
      </c>
      <c r="I18" s="109">
        <v>713756</v>
      </c>
      <c r="J18" s="50">
        <v>45945</v>
      </c>
      <c r="K18" s="40">
        <f>сен.25!K18+окт.25!H18-окт.25!G18</f>
        <v>-280.5</v>
      </c>
    </row>
    <row r="19" spans="1:11" x14ac:dyDescent="0.25">
      <c r="A19" s="15"/>
      <c r="B19" s="109">
        <v>12</v>
      </c>
      <c r="C19" s="85">
        <v>64450</v>
      </c>
      <c r="D19" s="85">
        <v>65484</v>
      </c>
      <c r="E19" s="85">
        <f t="shared" si="0"/>
        <v>1034</v>
      </c>
      <c r="F19" s="68">
        <v>6.19</v>
      </c>
      <c r="G19" s="40">
        <f t="shared" si="1"/>
        <v>6400.46</v>
      </c>
      <c r="H19" s="79">
        <v>1708.44</v>
      </c>
      <c r="I19" s="109">
        <v>255952</v>
      </c>
      <c r="J19" s="50">
        <v>45938</v>
      </c>
      <c r="K19" s="40">
        <f>сен.25!K19+окт.25!H19-окт.25!G19</f>
        <v>-4596.4799999999996</v>
      </c>
    </row>
    <row r="20" spans="1:11" x14ac:dyDescent="0.25">
      <c r="A20" s="15"/>
      <c r="B20" s="109">
        <v>13</v>
      </c>
      <c r="C20" s="85">
        <v>65765</v>
      </c>
      <c r="D20" s="85">
        <v>66553</v>
      </c>
      <c r="E20" s="85">
        <f t="shared" si="0"/>
        <v>788</v>
      </c>
      <c r="F20" s="68">
        <v>6.19</v>
      </c>
      <c r="G20" s="40">
        <f t="shared" si="1"/>
        <v>4877.72</v>
      </c>
      <c r="H20" s="79">
        <v>3000</v>
      </c>
      <c r="I20" s="109">
        <v>199037</v>
      </c>
      <c r="J20" s="50">
        <v>45937</v>
      </c>
      <c r="K20" s="40">
        <f>сен.25!K20+окт.25!H20-окт.25!G20</f>
        <v>3578.829999999999</v>
      </c>
    </row>
    <row r="21" spans="1:11" x14ac:dyDescent="0.25">
      <c r="A21" s="15"/>
      <c r="B21" s="109">
        <v>14</v>
      </c>
      <c r="C21" s="85">
        <v>142946</v>
      </c>
      <c r="D21" s="85">
        <v>144340</v>
      </c>
      <c r="E21" s="85">
        <f t="shared" si="0"/>
        <v>1394</v>
      </c>
      <c r="F21" s="68">
        <v>6.19</v>
      </c>
      <c r="G21" s="40">
        <f t="shared" si="1"/>
        <v>8628.86</v>
      </c>
      <c r="H21" s="79">
        <v>5356.73</v>
      </c>
      <c r="I21" s="109">
        <v>153526</v>
      </c>
      <c r="J21" s="50">
        <v>45939</v>
      </c>
      <c r="K21" s="40">
        <f>сен.25!K21+окт.25!H21-окт.25!G21</f>
        <v>778.91999999999825</v>
      </c>
    </row>
    <row r="22" spans="1:11" x14ac:dyDescent="0.25">
      <c r="A22" s="111"/>
      <c r="B22" s="109">
        <v>15</v>
      </c>
      <c r="C22" s="85"/>
      <c r="D22" s="85"/>
      <c r="E22" s="85">
        <f t="shared" si="0"/>
        <v>0</v>
      </c>
      <c r="F22" s="12">
        <v>8.25</v>
      </c>
      <c r="G22" s="40">
        <f t="shared" si="1"/>
        <v>0</v>
      </c>
      <c r="H22" s="79"/>
      <c r="I22" s="109"/>
      <c r="J22" s="50"/>
      <c r="K22" s="40">
        <f>сен.25!K22+окт.25!H22-окт.25!G22</f>
        <v>0</v>
      </c>
    </row>
    <row r="23" spans="1:11" x14ac:dyDescent="0.25">
      <c r="A23" s="16"/>
      <c r="B23" s="109">
        <v>16</v>
      </c>
      <c r="C23" s="85"/>
      <c r="D23" s="85"/>
      <c r="E23" s="85">
        <f t="shared" si="0"/>
        <v>0</v>
      </c>
      <c r="F23" s="12">
        <v>8.25</v>
      </c>
      <c r="G23" s="40">
        <f t="shared" si="1"/>
        <v>0</v>
      </c>
      <c r="H23" s="79"/>
      <c r="I23" s="109"/>
      <c r="J23" s="50"/>
      <c r="K23" s="40">
        <f>сен.25!K23+окт.25!H23-окт.25!G23</f>
        <v>0</v>
      </c>
    </row>
    <row r="24" spans="1:11" x14ac:dyDescent="0.25">
      <c r="A24" s="51"/>
      <c r="B24" s="109">
        <v>17</v>
      </c>
      <c r="C24" s="85">
        <v>168286</v>
      </c>
      <c r="D24" s="85">
        <v>170463</v>
      </c>
      <c r="E24" s="85">
        <f t="shared" si="0"/>
        <v>2177</v>
      </c>
      <c r="F24" s="68">
        <v>6.19</v>
      </c>
      <c r="G24" s="40">
        <f t="shared" si="1"/>
        <v>13475.630000000001</v>
      </c>
      <c r="H24" s="79">
        <v>6208.57</v>
      </c>
      <c r="I24" s="109">
        <v>957614</v>
      </c>
      <c r="J24" s="50">
        <v>45938</v>
      </c>
      <c r="K24" s="40">
        <f>сен.25!K24+окт.25!H24-окт.25!G24</f>
        <v>965.31999999999971</v>
      </c>
    </row>
    <row r="25" spans="1:11" x14ac:dyDescent="0.25">
      <c r="A25" s="111"/>
      <c r="B25" s="109">
        <v>18</v>
      </c>
      <c r="C25" s="85">
        <v>24686</v>
      </c>
      <c r="D25" s="85">
        <v>24894</v>
      </c>
      <c r="E25" s="85">
        <f t="shared" si="0"/>
        <v>208</v>
      </c>
      <c r="F25" s="13">
        <v>8.25</v>
      </c>
      <c r="G25" s="40">
        <f t="shared" si="1"/>
        <v>1716</v>
      </c>
      <c r="H25" s="79">
        <v>5000</v>
      </c>
      <c r="I25" s="109">
        <v>255487</v>
      </c>
      <c r="J25" s="50">
        <v>45945</v>
      </c>
      <c r="K25" s="40">
        <f>сен.25!K25+окт.25!H25-окт.25!G25</f>
        <v>-480.23999999999887</v>
      </c>
    </row>
    <row r="26" spans="1:11" x14ac:dyDescent="0.25">
      <c r="A26" s="111"/>
      <c r="B26" s="109">
        <v>19</v>
      </c>
      <c r="C26" s="85">
        <v>8450</v>
      </c>
      <c r="D26" s="85">
        <v>8464</v>
      </c>
      <c r="E26" s="85">
        <f t="shared" si="0"/>
        <v>14</v>
      </c>
      <c r="F26" s="13">
        <v>8.25</v>
      </c>
      <c r="G26" s="40">
        <f t="shared" si="1"/>
        <v>115.5</v>
      </c>
      <c r="H26" s="79">
        <v>2000</v>
      </c>
      <c r="I26" s="109">
        <v>718816</v>
      </c>
      <c r="J26" s="50">
        <v>45939</v>
      </c>
      <c r="K26" s="40">
        <f>сен.25!K26+окт.25!H26-окт.25!G26</f>
        <v>176.19999999999982</v>
      </c>
    </row>
    <row r="27" spans="1:11" x14ac:dyDescent="0.25">
      <c r="A27" s="15"/>
      <c r="B27" s="109">
        <v>20</v>
      </c>
      <c r="C27" s="85">
        <v>9823</v>
      </c>
      <c r="D27" s="85">
        <v>9900</v>
      </c>
      <c r="E27" s="85">
        <f t="shared" si="0"/>
        <v>77</v>
      </c>
      <c r="F27" s="68">
        <v>6.19</v>
      </c>
      <c r="G27" s="40">
        <f t="shared" si="1"/>
        <v>476.63000000000005</v>
      </c>
      <c r="H27" s="79">
        <v>1458</v>
      </c>
      <c r="I27" s="109">
        <v>722539</v>
      </c>
      <c r="J27" s="50">
        <v>45944</v>
      </c>
      <c r="K27" s="40">
        <f>сен.25!K27+окт.25!H27-окт.25!G27</f>
        <v>-1270.75</v>
      </c>
    </row>
    <row r="28" spans="1:11" x14ac:dyDescent="0.25">
      <c r="A28" s="111"/>
      <c r="B28" s="109">
        <v>21</v>
      </c>
      <c r="C28" s="85">
        <v>1157</v>
      </c>
      <c r="D28" s="85">
        <v>1157</v>
      </c>
      <c r="E28" s="85">
        <f t="shared" si="0"/>
        <v>0</v>
      </c>
      <c r="F28" s="13">
        <v>8.25</v>
      </c>
      <c r="G28" s="40">
        <f t="shared" si="1"/>
        <v>0</v>
      </c>
      <c r="H28" s="79"/>
      <c r="I28" s="109"/>
      <c r="J28" s="50"/>
      <c r="K28" s="40">
        <f>сен.25!K28+окт.25!H28-окт.25!G28</f>
        <v>252.55999999999995</v>
      </c>
    </row>
    <row r="29" spans="1:11" x14ac:dyDescent="0.25">
      <c r="A29" s="111"/>
      <c r="B29" s="109">
        <v>22</v>
      </c>
      <c r="C29" s="85">
        <v>30907</v>
      </c>
      <c r="D29" s="85">
        <v>32022</v>
      </c>
      <c r="E29" s="85">
        <f t="shared" si="0"/>
        <v>1115</v>
      </c>
      <c r="F29" s="70">
        <v>6.19</v>
      </c>
      <c r="G29" s="40">
        <f t="shared" si="1"/>
        <v>6901.85</v>
      </c>
      <c r="H29" s="79"/>
      <c r="I29" s="109"/>
      <c r="J29" s="50"/>
      <c r="K29" s="40">
        <f>сен.25!K29+окт.25!H29-окт.25!G29</f>
        <v>-5517.63</v>
      </c>
    </row>
    <row r="30" spans="1:11" x14ac:dyDescent="0.25">
      <c r="A30" s="111"/>
      <c r="B30" s="109">
        <v>23</v>
      </c>
      <c r="C30" s="85"/>
      <c r="D30" s="85"/>
      <c r="E30" s="85">
        <f t="shared" si="0"/>
        <v>0</v>
      </c>
      <c r="F30" s="13">
        <v>8.25</v>
      </c>
      <c r="G30" s="40">
        <f t="shared" si="1"/>
        <v>0</v>
      </c>
      <c r="H30" s="79"/>
      <c r="I30" s="109"/>
      <c r="J30" s="50"/>
      <c r="K30" s="40">
        <f>сен.25!K30+окт.25!H30-окт.25!G30</f>
        <v>0</v>
      </c>
    </row>
    <row r="31" spans="1:11" x14ac:dyDescent="0.25">
      <c r="A31" s="111"/>
      <c r="B31" s="109">
        <v>24</v>
      </c>
      <c r="C31" s="85"/>
      <c r="D31" s="85"/>
      <c r="E31" s="85">
        <f t="shared" si="0"/>
        <v>0</v>
      </c>
      <c r="F31" s="13">
        <v>8.25</v>
      </c>
      <c r="G31" s="40">
        <f t="shared" si="1"/>
        <v>0</v>
      </c>
      <c r="H31" s="79"/>
      <c r="I31" s="109"/>
      <c r="J31" s="50"/>
      <c r="K31" s="40">
        <f>сен.25!K31+окт.25!H31-окт.25!G31</f>
        <v>0</v>
      </c>
    </row>
    <row r="32" spans="1:11" x14ac:dyDescent="0.25">
      <c r="A32" s="15"/>
      <c r="B32" s="109">
        <v>25</v>
      </c>
      <c r="C32" s="85">
        <v>5405</v>
      </c>
      <c r="D32" s="85">
        <v>5647</v>
      </c>
      <c r="E32" s="85">
        <f t="shared" si="0"/>
        <v>242</v>
      </c>
      <c r="F32" s="70">
        <v>6.19</v>
      </c>
      <c r="G32" s="40">
        <f t="shared" si="1"/>
        <v>1497.98</v>
      </c>
      <c r="H32" s="79"/>
      <c r="I32" s="109"/>
      <c r="J32" s="50"/>
      <c r="K32" s="40">
        <f>сен.25!K32+окт.25!H32-окт.25!G32</f>
        <v>2194.5500000000002</v>
      </c>
    </row>
    <row r="33" spans="1:11" x14ac:dyDescent="0.25">
      <c r="A33" s="111"/>
      <c r="B33" s="109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40">
        <f t="shared" si="1"/>
        <v>0</v>
      </c>
      <c r="H33" s="79"/>
      <c r="I33" s="109"/>
      <c r="J33" s="50"/>
      <c r="K33" s="40">
        <f>сен.25!K33+окт.25!H33-окт.25!G33</f>
        <v>0</v>
      </c>
    </row>
    <row r="34" spans="1:11" x14ac:dyDescent="0.25">
      <c r="A34" s="111"/>
      <c r="B34" s="109">
        <v>27</v>
      </c>
      <c r="C34" s="85"/>
      <c r="D34" s="85"/>
      <c r="E34" s="85">
        <f t="shared" si="0"/>
        <v>0</v>
      </c>
      <c r="F34" s="13">
        <v>8.25</v>
      </c>
      <c r="G34" s="40">
        <f t="shared" si="1"/>
        <v>0</v>
      </c>
      <c r="H34" s="79"/>
      <c r="I34" s="109"/>
      <c r="J34" s="50"/>
      <c r="K34" s="40">
        <f>сен.25!K34+окт.25!H34-окт.25!G34</f>
        <v>0</v>
      </c>
    </row>
    <row r="35" spans="1:11" x14ac:dyDescent="0.25">
      <c r="A35" s="111"/>
      <c r="B35" s="109">
        <v>28</v>
      </c>
      <c r="C35" s="85"/>
      <c r="D35" s="85"/>
      <c r="E35" s="85">
        <f t="shared" si="0"/>
        <v>0</v>
      </c>
      <c r="F35" s="13">
        <v>8.25</v>
      </c>
      <c r="G35" s="40">
        <f t="shared" si="1"/>
        <v>0</v>
      </c>
      <c r="H35" s="79"/>
      <c r="I35" s="109"/>
      <c r="J35" s="50"/>
      <c r="K35" s="40">
        <f>сен.25!K35+окт.25!H35-окт.25!G35</f>
        <v>0</v>
      </c>
    </row>
    <row r="36" spans="1:11" x14ac:dyDescent="0.25">
      <c r="A36" s="111"/>
      <c r="B36" s="109">
        <v>29</v>
      </c>
      <c r="C36" s="85"/>
      <c r="D36" s="85"/>
      <c r="E36" s="85">
        <f t="shared" si="0"/>
        <v>0</v>
      </c>
      <c r="F36" s="13">
        <v>8.25</v>
      </c>
      <c r="G36" s="40">
        <f t="shared" si="1"/>
        <v>0</v>
      </c>
      <c r="H36" s="79"/>
      <c r="I36" s="109"/>
      <c r="J36" s="50"/>
      <c r="K36" s="40">
        <f>сен.25!K36+окт.25!H36-окт.25!G36</f>
        <v>0</v>
      </c>
    </row>
    <row r="37" spans="1:11" x14ac:dyDescent="0.25">
      <c r="A37" s="111"/>
      <c r="B37" s="109">
        <v>30</v>
      </c>
      <c r="C37" s="85"/>
      <c r="D37" s="85"/>
      <c r="E37" s="85">
        <f t="shared" si="0"/>
        <v>0</v>
      </c>
      <c r="F37" s="13">
        <v>8.25</v>
      </c>
      <c r="G37" s="40">
        <f t="shared" si="1"/>
        <v>0</v>
      </c>
      <c r="H37" s="79"/>
      <c r="I37" s="109"/>
      <c r="J37" s="50"/>
      <c r="K37" s="40">
        <f>сен.25!K37+окт.25!H37-окт.25!G37</f>
        <v>0</v>
      </c>
    </row>
    <row r="38" spans="1:11" x14ac:dyDescent="0.25">
      <c r="A38" s="111"/>
      <c r="B38" s="109">
        <v>32</v>
      </c>
      <c r="C38" s="85"/>
      <c r="D38" s="85"/>
      <c r="E38" s="85">
        <f t="shared" si="0"/>
        <v>0</v>
      </c>
      <c r="F38" s="13">
        <v>8.25</v>
      </c>
      <c r="G38" s="40">
        <f t="shared" si="1"/>
        <v>0</v>
      </c>
      <c r="H38" s="79"/>
      <c r="I38" s="109"/>
      <c r="J38" s="50"/>
      <c r="K38" s="40">
        <f>сен.25!K38+окт.25!H38-окт.25!G38</f>
        <v>0</v>
      </c>
    </row>
    <row r="39" spans="1:11" x14ac:dyDescent="0.25">
      <c r="A39" s="111"/>
      <c r="B39" s="109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40">
        <f t="shared" si="1"/>
        <v>0</v>
      </c>
      <c r="H39" s="79"/>
      <c r="I39" s="109"/>
      <c r="J39" s="50"/>
      <c r="K39" s="40">
        <f>сен.25!K39+окт.25!H39-окт.25!G39</f>
        <v>0</v>
      </c>
    </row>
    <row r="40" spans="1:11" x14ac:dyDescent="0.25">
      <c r="A40" s="111"/>
      <c r="B40" s="109">
        <v>35</v>
      </c>
      <c r="C40" s="85"/>
      <c r="D40" s="85"/>
      <c r="E40" s="85">
        <f t="shared" si="0"/>
        <v>0</v>
      </c>
      <c r="F40" s="13">
        <v>8.25</v>
      </c>
      <c r="G40" s="40">
        <f t="shared" si="1"/>
        <v>0</v>
      </c>
      <c r="H40" s="79"/>
      <c r="I40" s="109"/>
      <c r="J40" s="50"/>
      <c r="K40" s="40">
        <f>сен.25!K40+окт.25!H40-окт.25!G40</f>
        <v>0</v>
      </c>
    </row>
    <row r="41" spans="1:11" x14ac:dyDescent="0.25">
      <c r="A41" s="111"/>
      <c r="B41" s="109">
        <v>36</v>
      </c>
      <c r="C41" s="85">
        <v>27274</v>
      </c>
      <c r="D41" s="85">
        <v>28179</v>
      </c>
      <c r="E41" s="85">
        <f t="shared" si="0"/>
        <v>905</v>
      </c>
      <c r="F41" s="13">
        <v>8.25</v>
      </c>
      <c r="G41" s="40">
        <f t="shared" si="1"/>
        <v>7466.25</v>
      </c>
      <c r="H41" s="79"/>
      <c r="I41" s="109"/>
      <c r="J41" s="50"/>
      <c r="K41" s="40">
        <f>сен.25!K41+окт.25!H41-окт.25!G41</f>
        <v>-3014.1800000000021</v>
      </c>
    </row>
    <row r="42" spans="1:11" x14ac:dyDescent="0.25">
      <c r="A42" s="111"/>
      <c r="B42" s="109">
        <v>37</v>
      </c>
      <c r="C42" s="85">
        <v>500</v>
      </c>
      <c r="D42" s="85">
        <v>987</v>
      </c>
      <c r="E42" s="85">
        <f t="shared" si="0"/>
        <v>487</v>
      </c>
      <c r="F42" s="70">
        <v>6.19</v>
      </c>
      <c r="G42" s="40">
        <f t="shared" si="1"/>
        <v>3014.53</v>
      </c>
      <c r="H42" s="79"/>
      <c r="I42" s="109"/>
      <c r="J42" s="50"/>
      <c r="K42" s="40">
        <f>сен.25!K42+окт.25!H42-окт.25!G42</f>
        <v>-24223.019999999997</v>
      </c>
    </row>
    <row r="43" spans="1:11" x14ac:dyDescent="0.25">
      <c r="A43" s="111"/>
      <c r="B43" s="109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40">
        <f t="shared" si="1"/>
        <v>0</v>
      </c>
      <c r="H43" s="79"/>
      <c r="I43" s="109"/>
      <c r="J43" s="50"/>
      <c r="K43" s="40">
        <f>сен.25!K43+окт.25!H43-окт.25!G43</f>
        <v>-733</v>
      </c>
    </row>
    <row r="44" spans="1:11" x14ac:dyDescent="0.25">
      <c r="A44" s="111"/>
      <c r="B44" s="109">
        <v>39</v>
      </c>
      <c r="C44" s="85">
        <v>22947</v>
      </c>
      <c r="D44" s="85">
        <v>23671</v>
      </c>
      <c r="E44" s="85">
        <f t="shared" si="0"/>
        <v>724</v>
      </c>
      <c r="F44" s="70">
        <v>0</v>
      </c>
      <c r="G44" s="40">
        <f t="shared" si="1"/>
        <v>0</v>
      </c>
      <c r="H44" s="79"/>
      <c r="I44" s="109"/>
      <c r="J44" s="50"/>
      <c r="K44" s="40">
        <f>сен.25!K44+окт.25!H44-окт.25!G44</f>
        <v>5302.5</v>
      </c>
    </row>
    <row r="45" spans="1:11" s="7" customFormat="1" x14ac:dyDescent="0.25">
      <c r="A45" s="111"/>
      <c r="B45" s="109">
        <v>40</v>
      </c>
      <c r="C45" s="85">
        <v>7079</v>
      </c>
      <c r="D45" s="85">
        <v>7217</v>
      </c>
      <c r="E45" s="85">
        <f t="shared" si="0"/>
        <v>138</v>
      </c>
      <c r="F45" s="13">
        <v>8.25</v>
      </c>
      <c r="G45" s="62">
        <f t="shared" si="1"/>
        <v>1138.5</v>
      </c>
      <c r="H45" s="79">
        <v>1732.5</v>
      </c>
      <c r="I45" s="109">
        <v>900168</v>
      </c>
      <c r="J45" s="50">
        <v>45946</v>
      </c>
      <c r="K45" s="62">
        <f>сен.25!K45+окт.25!H45-окт.25!G45</f>
        <v>-3478.96</v>
      </c>
    </row>
    <row r="46" spans="1:11" x14ac:dyDescent="0.25">
      <c r="A46" s="111"/>
      <c r="B46" s="109">
        <v>41</v>
      </c>
      <c r="C46" s="85">
        <v>10715</v>
      </c>
      <c r="D46" s="85">
        <v>10785</v>
      </c>
      <c r="E46" s="85">
        <f t="shared" si="0"/>
        <v>70</v>
      </c>
      <c r="F46" s="68">
        <v>6.19</v>
      </c>
      <c r="G46" s="40">
        <f t="shared" si="1"/>
        <v>433.3</v>
      </c>
      <c r="H46" s="79"/>
      <c r="I46" s="109"/>
      <c r="J46" s="50"/>
      <c r="K46" s="40">
        <f>сен.25!K46+окт.25!H46-окт.25!G46</f>
        <v>1873.9299999999996</v>
      </c>
    </row>
    <row r="47" spans="1:11" x14ac:dyDescent="0.25">
      <c r="A47" s="111"/>
      <c r="B47" s="109">
        <v>42</v>
      </c>
      <c r="C47" s="85">
        <v>79068</v>
      </c>
      <c r="D47" s="85">
        <v>79792</v>
      </c>
      <c r="E47" s="85">
        <f t="shared" si="0"/>
        <v>724</v>
      </c>
      <c r="F47" s="13">
        <v>8.25</v>
      </c>
      <c r="G47" s="40">
        <f t="shared" si="1"/>
        <v>5973</v>
      </c>
      <c r="H47" s="79">
        <v>2425.5</v>
      </c>
      <c r="I47" s="109">
        <v>606737</v>
      </c>
      <c r="J47" s="50">
        <v>45957</v>
      </c>
      <c r="K47" s="40">
        <f>сен.25!K47+окт.25!H47-окт.25!G47</f>
        <v>-1721.6000000000013</v>
      </c>
    </row>
    <row r="48" spans="1:11" x14ac:dyDescent="0.25">
      <c r="A48" s="111"/>
      <c r="B48" s="109">
        <v>43</v>
      </c>
      <c r="C48" s="85">
        <v>11422</v>
      </c>
      <c r="D48" s="85">
        <v>11489</v>
      </c>
      <c r="E48" s="85">
        <f t="shared" si="0"/>
        <v>67</v>
      </c>
      <c r="F48" s="68">
        <v>6.19</v>
      </c>
      <c r="G48" s="40">
        <f t="shared" si="1"/>
        <v>414.73</v>
      </c>
      <c r="H48" s="79">
        <v>2000</v>
      </c>
      <c r="I48" s="109">
        <v>23305</v>
      </c>
      <c r="J48" s="50">
        <v>45953</v>
      </c>
      <c r="K48" s="40">
        <f>сен.25!K48+окт.25!H48-окт.25!G48</f>
        <v>2032.9399999999991</v>
      </c>
    </row>
    <row r="49" spans="1:11" x14ac:dyDescent="0.25">
      <c r="A49" s="111"/>
      <c r="B49" s="109">
        <v>44</v>
      </c>
      <c r="C49" s="85"/>
      <c r="D49" s="85"/>
      <c r="E49" s="85">
        <f t="shared" si="0"/>
        <v>0</v>
      </c>
      <c r="F49" s="13">
        <v>8.25</v>
      </c>
      <c r="G49" s="40">
        <f t="shared" si="1"/>
        <v>0</v>
      </c>
      <c r="H49" s="79"/>
      <c r="I49" s="109"/>
      <c r="J49" s="50"/>
      <c r="K49" s="40">
        <f>сен.25!K49+окт.25!H49-окт.25!G49</f>
        <v>0</v>
      </c>
    </row>
    <row r="50" spans="1:11" x14ac:dyDescent="0.25">
      <c r="A50" s="111"/>
      <c r="B50" s="109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40">
        <f t="shared" si="1"/>
        <v>0</v>
      </c>
      <c r="H50" s="79"/>
      <c r="I50" s="109"/>
      <c r="J50" s="50"/>
      <c r="K50" s="40">
        <f>сен.25!K50+окт.25!H50-окт.25!G50</f>
        <v>-21.990000000000002</v>
      </c>
    </row>
    <row r="51" spans="1:11" x14ac:dyDescent="0.25">
      <c r="A51" s="111"/>
      <c r="B51" s="109">
        <v>46</v>
      </c>
      <c r="C51" s="85">
        <v>12964</v>
      </c>
      <c r="D51" s="85">
        <v>12977</v>
      </c>
      <c r="E51" s="85">
        <f t="shared" si="0"/>
        <v>13</v>
      </c>
      <c r="F51" s="68">
        <v>6.19</v>
      </c>
      <c r="G51" s="40">
        <f t="shared" si="1"/>
        <v>80.47</v>
      </c>
      <c r="H51" s="79"/>
      <c r="I51" s="109"/>
      <c r="J51" s="50"/>
      <c r="K51" s="40">
        <f>сен.25!K51+окт.25!H51-окт.25!G51</f>
        <v>397.98999999999978</v>
      </c>
    </row>
    <row r="52" spans="1:11" x14ac:dyDescent="0.25">
      <c r="A52" s="111"/>
      <c r="B52" s="109">
        <v>47</v>
      </c>
      <c r="C52" s="85">
        <v>9959</v>
      </c>
      <c r="D52" s="85">
        <v>10374</v>
      </c>
      <c r="E52" s="85">
        <f t="shared" si="0"/>
        <v>415</v>
      </c>
      <c r="F52" s="13">
        <v>8.25</v>
      </c>
      <c r="G52" s="40">
        <f t="shared" si="1"/>
        <v>3423.75</v>
      </c>
      <c r="H52" s="79">
        <v>1000</v>
      </c>
      <c r="I52" s="109">
        <v>750180</v>
      </c>
      <c r="J52" s="50">
        <v>45933</v>
      </c>
      <c r="K52" s="40">
        <f>сен.25!K52+окт.25!H52-окт.25!G52</f>
        <v>-4450.08</v>
      </c>
    </row>
    <row r="53" spans="1:11" x14ac:dyDescent="0.25">
      <c r="A53" s="115"/>
      <c r="B53" s="109">
        <v>48</v>
      </c>
      <c r="C53" s="85">
        <v>15823</v>
      </c>
      <c r="D53" s="85">
        <v>15852</v>
      </c>
      <c r="E53" s="85">
        <f t="shared" si="0"/>
        <v>29</v>
      </c>
      <c r="F53" s="68">
        <v>6.19</v>
      </c>
      <c r="G53" s="40">
        <f t="shared" si="1"/>
        <v>179.51000000000002</v>
      </c>
      <c r="H53" s="79"/>
      <c r="I53" s="109"/>
      <c r="J53" s="50"/>
      <c r="K53" s="40">
        <f>сен.25!K53+окт.25!H53-окт.25!G53</f>
        <v>-157.18000000000004</v>
      </c>
    </row>
    <row r="54" spans="1:11" x14ac:dyDescent="0.25">
      <c r="A54" s="111"/>
      <c r="B54" s="109">
        <v>49</v>
      </c>
      <c r="C54" s="85">
        <v>1017</v>
      </c>
      <c r="D54" s="85">
        <v>1109</v>
      </c>
      <c r="E54" s="85">
        <f t="shared" si="0"/>
        <v>92</v>
      </c>
      <c r="F54" s="13">
        <v>8.25</v>
      </c>
      <c r="G54" s="40">
        <f t="shared" si="1"/>
        <v>759</v>
      </c>
      <c r="H54" s="79"/>
      <c r="I54" s="109"/>
      <c r="J54" s="50"/>
      <c r="K54" s="40">
        <f>сен.25!K54+окт.25!H54-окт.25!G54</f>
        <v>-4326.68</v>
      </c>
    </row>
    <row r="55" spans="1:11" x14ac:dyDescent="0.25">
      <c r="A55" s="111"/>
      <c r="B55" s="109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40">
        <f t="shared" si="1"/>
        <v>0</v>
      </c>
      <c r="H55" s="79"/>
      <c r="I55" s="109"/>
      <c r="J55" s="50"/>
      <c r="K55" s="40">
        <f>сен.25!K55+окт.25!H55-окт.25!G55</f>
        <v>664.97</v>
      </c>
    </row>
    <row r="56" spans="1:11" x14ac:dyDescent="0.25">
      <c r="A56" s="111"/>
      <c r="B56" s="109">
        <v>51</v>
      </c>
      <c r="C56" s="85"/>
      <c r="D56" s="85"/>
      <c r="E56" s="85">
        <f t="shared" si="0"/>
        <v>0</v>
      </c>
      <c r="F56" s="13">
        <v>8.25</v>
      </c>
      <c r="G56" s="40">
        <f t="shared" si="1"/>
        <v>0</v>
      </c>
      <c r="H56" s="79"/>
      <c r="I56" s="109"/>
      <c r="J56" s="50"/>
      <c r="K56" s="40">
        <f>сен.25!K56+окт.25!H56-окт.25!G56</f>
        <v>0</v>
      </c>
    </row>
    <row r="57" spans="1:11" x14ac:dyDescent="0.25">
      <c r="A57" s="111"/>
      <c r="B57" s="109">
        <v>52</v>
      </c>
      <c r="C57" s="85"/>
      <c r="D57" s="85"/>
      <c r="E57" s="85">
        <f t="shared" si="0"/>
        <v>0</v>
      </c>
      <c r="F57" s="13">
        <v>8.25</v>
      </c>
      <c r="G57" s="40">
        <f t="shared" si="1"/>
        <v>0</v>
      </c>
      <c r="H57" s="79"/>
      <c r="I57" s="109"/>
      <c r="J57" s="50"/>
      <c r="K57" s="40">
        <f>сен.25!K57+окт.25!H57-окт.25!G57</f>
        <v>0</v>
      </c>
    </row>
    <row r="58" spans="1:11" x14ac:dyDescent="0.25">
      <c r="A58" s="111"/>
      <c r="B58" s="109">
        <v>53</v>
      </c>
      <c r="C58" s="85"/>
      <c r="D58" s="85"/>
      <c r="E58" s="85">
        <f t="shared" si="0"/>
        <v>0</v>
      </c>
      <c r="F58" s="13">
        <v>8.25</v>
      </c>
      <c r="G58" s="40">
        <f t="shared" si="1"/>
        <v>0</v>
      </c>
      <c r="H58" s="79"/>
      <c r="I58" s="109"/>
      <c r="J58" s="50"/>
      <c r="K58" s="40">
        <f>сен.25!K58+окт.25!H58-окт.25!G58</f>
        <v>0</v>
      </c>
    </row>
    <row r="59" spans="1:11" s="7" customFormat="1" x14ac:dyDescent="0.25">
      <c r="A59" s="115"/>
      <c r="B59" s="114">
        <v>54</v>
      </c>
      <c r="C59" s="85">
        <v>113607</v>
      </c>
      <c r="D59" s="85">
        <v>114861</v>
      </c>
      <c r="E59" s="85">
        <f t="shared" si="0"/>
        <v>1254</v>
      </c>
      <c r="F59" s="70">
        <v>6.19</v>
      </c>
      <c r="G59" s="62">
        <f t="shared" si="1"/>
        <v>7762.26</v>
      </c>
      <c r="H59" s="79">
        <v>3144.52</v>
      </c>
      <c r="I59" s="109">
        <v>633316</v>
      </c>
      <c r="J59" s="50">
        <v>45937</v>
      </c>
      <c r="K59" s="62">
        <f>сен.25!K59+окт.25!H59-окт.25!G59</f>
        <v>-7762.2600000000011</v>
      </c>
    </row>
    <row r="60" spans="1:11" x14ac:dyDescent="0.25">
      <c r="A60" s="111"/>
      <c r="B60" s="109">
        <v>55</v>
      </c>
      <c r="C60" s="85"/>
      <c r="D60" s="85"/>
      <c r="E60" s="85">
        <f t="shared" ref="E60:E65" si="2">D60-C60</f>
        <v>0</v>
      </c>
      <c r="F60" s="13">
        <v>8.25</v>
      </c>
      <c r="G60" s="40">
        <f t="shared" si="1"/>
        <v>0</v>
      </c>
      <c r="H60" s="79"/>
      <c r="I60" s="109"/>
      <c r="J60" s="50"/>
      <c r="K60" s="40">
        <f>сен.25!K60+окт.25!H60-окт.25!G60</f>
        <v>0</v>
      </c>
    </row>
    <row r="61" spans="1:11" x14ac:dyDescent="0.25">
      <c r="A61" s="111"/>
      <c r="B61" s="109">
        <v>56</v>
      </c>
      <c r="C61" s="85">
        <v>1856</v>
      </c>
      <c r="D61" s="85">
        <v>2134</v>
      </c>
      <c r="E61" s="85">
        <f t="shared" si="2"/>
        <v>278</v>
      </c>
      <c r="F61" s="13">
        <v>8.25</v>
      </c>
      <c r="G61" s="40">
        <f t="shared" si="1"/>
        <v>2293.5</v>
      </c>
      <c r="H61" s="79"/>
      <c r="I61" s="109"/>
      <c r="J61" s="50"/>
      <c r="K61" s="40">
        <f>сен.25!K61+окт.25!H61-окт.25!G61</f>
        <v>-5276.37</v>
      </c>
    </row>
    <row r="62" spans="1:11" x14ac:dyDescent="0.25">
      <c r="A62" s="111"/>
      <c r="B62" s="109">
        <v>57</v>
      </c>
      <c r="C62" s="85">
        <v>26673</v>
      </c>
      <c r="D62" s="85">
        <v>27964</v>
      </c>
      <c r="E62" s="85">
        <f t="shared" si="2"/>
        <v>1291</v>
      </c>
      <c r="F62" s="70">
        <v>6.19</v>
      </c>
      <c r="G62" s="40">
        <f t="shared" si="1"/>
        <v>7991.2900000000009</v>
      </c>
      <c r="H62" s="79"/>
      <c r="I62" s="109"/>
      <c r="J62" s="50"/>
      <c r="K62" s="40">
        <f>сен.25!K62+окт.25!H62-окт.25!G62</f>
        <v>19743.73</v>
      </c>
    </row>
    <row r="63" spans="1:11" x14ac:dyDescent="0.25">
      <c r="A63" s="111"/>
      <c r="B63" s="109">
        <v>58</v>
      </c>
      <c r="C63" s="85">
        <v>24516</v>
      </c>
      <c r="D63" s="85">
        <v>25404</v>
      </c>
      <c r="E63" s="85">
        <f t="shared" si="2"/>
        <v>888</v>
      </c>
      <c r="F63" s="70">
        <v>6.19</v>
      </c>
      <c r="G63" s="40">
        <f t="shared" si="1"/>
        <v>5496.72</v>
      </c>
      <c r="H63" s="79"/>
      <c r="I63" s="109"/>
      <c r="J63" s="50"/>
      <c r="K63" s="40">
        <f>сен.25!K63+окт.25!H63-окт.25!G63</f>
        <v>-1029.6099999999997</v>
      </c>
    </row>
    <row r="64" spans="1:11" x14ac:dyDescent="0.25">
      <c r="A64" s="17"/>
      <c r="B64" s="109">
        <v>60</v>
      </c>
      <c r="C64" s="85">
        <v>3375</v>
      </c>
      <c r="D64" s="85">
        <v>3389</v>
      </c>
      <c r="E64" s="85">
        <f t="shared" si="2"/>
        <v>14</v>
      </c>
      <c r="F64" s="13">
        <v>8.25</v>
      </c>
      <c r="G64" s="40">
        <f t="shared" si="1"/>
        <v>115.5</v>
      </c>
      <c r="H64" s="79">
        <v>1730</v>
      </c>
      <c r="I64" s="109">
        <v>453538</v>
      </c>
      <c r="J64" s="50">
        <v>45950</v>
      </c>
      <c r="K64" s="40">
        <f>сен.25!K64+окт.25!H64-окт.25!G64</f>
        <v>406.37999999999965</v>
      </c>
    </row>
    <row r="65" spans="1:11" x14ac:dyDescent="0.25">
      <c r="A65" s="115"/>
      <c r="B65" s="109">
        <v>61</v>
      </c>
      <c r="C65" s="85">
        <v>71082</v>
      </c>
      <c r="D65" s="85">
        <v>71384</v>
      </c>
      <c r="E65" s="85">
        <f t="shared" si="2"/>
        <v>302</v>
      </c>
      <c r="F65" s="68">
        <v>6.19</v>
      </c>
      <c r="G65" s="40">
        <f t="shared" si="1"/>
        <v>1869.38</v>
      </c>
      <c r="H65" s="79"/>
      <c r="I65" s="109"/>
      <c r="J65" s="50"/>
      <c r="K65" s="40">
        <f>сен.25!K65+окт.25!H65-окт.25!G65</f>
        <v>13214.340000000004</v>
      </c>
    </row>
    <row r="66" spans="1:11" x14ac:dyDescent="0.25">
      <c r="A66" s="111"/>
      <c r="B66" s="109">
        <v>62</v>
      </c>
      <c r="C66" s="85">
        <v>15876</v>
      </c>
      <c r="D66" s="85">
        <v>15876</v>
      </c>
      <c r="E66" s="85">
        <f t="shared" si="0"/>
        <v>0</v>
      </c>
      <c r="F66" s="13">
        <v>8.25</v>
      </c>
      <c r="G66" s="40">
        <f t="shared" si="1"/>
        <v>0</v>
      </c>
      <c r="H66" s="79"/>
      <c r="I66" s="109"/>
      <c r="J66" s="50"/>
      <c r="K66" s="40">
        <f>сен.25!K66+окт.25!H66-окт.25!G66</f>
        <v>-7236.48</v>
      </c>
    </row>
    <row r="67" spans="1:11" x14ac:dyDescent="0.25">
      <c r="A67" s="78" t="s">
        <v>112</v>
      </c>
      <c r="B67" s="109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40">
        <f t="shared" si="1"/>
        <v>0</v>
      </c>
      <c r="H67" s="79"/>
      <c r="I67" s="109"/>
      <c r="J67" s="50"/>
      <c r="K67" s="40">
        <f>сен.25!K67+окт.25!H67-окт.25!G67</f>
        <v>491.58999999999992</v>
      </c>
    </row>
    <row r="68" spans="1:11" x14ac:dyDescent="0.25">
      <c r="A68" s="111"/>
      <c r="B68" s="109">
        <v>64</v>
      </c>
      <c r="C68" s="85">
        <v>21688</v>
      </c>
      <c r="D68" s="85">
        <v>21938</v>
      </c>
      <c r="E68" s="85">
        <f t="shared" si="0"/>
        <v>250</v>
      </c>
      <c r="F68" s="68">
        <v>6.19</v>
      </c>
      <c r="G68" s="40">
        <f t="shared" si="1"/>
        <v>1547.5</v>
      </c>
      <c r="H68" s="79"/>
      <c r="I68" s="109"/>
      <c r="J68" s="50"/>
      <c r="K68" s="40">
        <f>сен.25!K68+окт.25!H68-окт.25!G68</f>
        <v>2201.0200000000004</v>
      </c>
    </row>
    <row r="69" spans="1:11" x14ac:dyDescent="0.25">
      <c r="A69" s="111"/>
      <c r="B69" s="109">
        <v>65</v>
      </c>
      <c r="C69" s="85">
        <v>8604</v>
      </c>
      <c r="D69" s="85">
        <v>8861</v>
      </c>
      <c r="E69" s="85">
        <f t="shared" si="0"/>
        <v>257</v>
      </c>
      <c r="F69" s="13">
        <v>8.25</v>
      </c>
      <c r="G69" s="40">
        <f t="shared" si="1"/>
        <v>2120.25</v>
      </c>
      <c r="H69" s="79"/>
      <c r="I69" s="109"/>
      <c r="J69" s="50"/>
      <c r="K69" s="40">
        <f>сен.25!K69+окт.25!H69-окт.25!G69</f>
        <v>-795.67000000000007</v>
      </c>
    </row>
    <row r="70" spans="1:11" x14ac:dyDescent="0.25">
      <c r="A70" s="111"/>
      <c r="B70" s="109">
        <v>67</v>
      </c>
      <c r="C70" s="85">
        <v>12105</v>
      </c>
      <c r="D70" s="85">
        <v>12698</v>
      </c>
      <c r="E70" s="85">
        <f t="shared" si="0"/>
        <v>593</v>
      </c>
      <c r="F70" s="13">
        <v>8.25</v>
      </c>
      <c r="G70" s="40">
        <f t="shared" si="1"/>
        <v>4892.25</v>
      </c>
      <c r="H70" s="79">
        <v>8200</v>
      </c>
      <c r="I70" s="109">
        <v>866763</v>
      </c>
      <c r="J70" s="50">
        <v>45931</v>
      </c>
      <c r="K70" s="40">
        <f>сен.25!K70+окт.25!H70-окт.25!G70</f>
        <v>-3371.7899999999991</v>
      </c>
    </row>
    <row r="71" spans="1:11" x14ac:dyDescent="0.25">
      <c r="A71" s="111"/>
      <c r="B71" s="109">
        <v>68</v>
      </c>
      <c r="C71" s="85">
        <v>126866</v>
      </c>
      <c r="D71" s="85">
        <v>128636</v>
      </c>
      <c r="E71" s="85">
        <f t="shared" si="0"/>
        <v>1770</v>
      </c>
      <c r="F71" s="68">
        <v>6.19</v>
      </c>
      <c r="G71" s="40">
        <f t="shared" si="1"/>
        <v>10956.300000000001</v>
      </c>
      <c r="H71" s="79">
        <v>2364.58</v>
      </c>
      <c r="I71" s="109">
        <v>667884</v>
      </c>
      <c r="J71" s="50">
        <v>45950</v>
      </c>
      <c r="K71" s="40">
        <f>сен.25!K71+окт.25!H71-окт.25!G71</f>
        <v>2073.9000000000033</v>
      </c>
    </row>
    <row r="72" spans="1:11" x14ac:dyDescent="0.25">
      <c r="A72" s="111"/>
      <c r="B72" s="109">
        <v>69</v>
      </c>
      <c r="C72" s="85">
        <v>109257</v>
      </c>
      <c r="D72" s="85">
        <v>110294</v>
      </c>
      <c r="E72" s="85">
        <f t="shared" ref="E72:E138" si="3">D72-C72</f>
        <v>1037</v>
      </c>
      <c r="F72" s="68">
        <v>6.19</v>
      </c>
      <c r="G72" s="40">
        <f t="shared" ref="G72:G138" si="4">F72*E72</f>
        <v>6419.0300000000007</v>
      </c>
      <c r="H72" s="79">
        <v>4264.6099999999997</v>
      </c>
      <c r="I72" s="109">
        <v>624072</v>
      </c>
      <c r="J72" s="50">
        <v>45938</v>
      </c>
      <c r="K72" s="40">
        <f>сен.25!K72+окт.25!H72-окт.25!G72</f>
        <v>2402.5699999999979</v>
      </c>
    </row>
    <row r="73" spans="1:11" ht="16.5" customHeight="1" x14ac:dyDescent="0.25">
      <c r="A73" s="111"/>
      <c r="B73" s="109">
        <v>70</v>
      </c>
      <c r="C73" s="85">
        <v>34989</v>
      </c>
      <c r="D73" s="85">
        <v>35736</v>
      </c>
      <c r="E73" s="85">
        <f t="shared" si="3"/>
        <v>747</v>
      </c>
      <c r="F73" s="68">
        <v>6.19</v>
      </c>
      <c r="G73" s="40">
        <f t="shared" si="4"/>
        <v>4623.93</v>
      </c>
      <c r="H73" s="79">
        <v>1500</v>
      </c>
      <c r="I73" s="109">
        <v>268742</v>
      </c>
      <c r="J73" s="50">
        <v>45940</v>
      </c>
      <c r="K73" s="40">
        <f>сен.25!K73+окт.25!H73-окт.25!G73</f>
        <v>14042.470000000001</v>
      </c>
    </row>
    <row r="74" spans="1:11" x14ac:dyDescent="0.25">
      <c r="A74" s="111"/>
      <c r="B74" s="109">
        <v>71</v>
      </c>
      <c r="C74" s="85">
        <v>1875</v>
      </c>
      <c r="D74" s="85">
        <v>3026</v>
      </c>
      <c r="E74" s="85">
        <f t="shared" si="3"/>
        <v>1151</v>
      </c>
      <c r="F74" s="68">
        <v>6.19</v>
      </c>
      <c r="G74" s="40">
        <f t="shared" si="4"/>
        <v>7124.6900000000005</v>
      </c>
      <c r="H74" s="79">
        <v>10000</v>
      </c>
      <c r="I74" s="109">
        <v>786507</v>
      </c>
      <c r="J74" s="50">
        <v>45940</v>
      </c>
      <c r="K74" s="40">
        <f>сен.25!K74+окт.25!H74-окт.25!G74</f>
        <v>-5717.7800000000007</v>
      </c>
    </row>
    <row r="75" spans="1:11" x14ac:dyDescent="0.25">
      <c r="A75" s="111"/>
      <c r="B75" s="109">
        <v>72</v>
      </c>
      <c r="C75" s="85">
        <v>9476</v>
      </c>
      <c r="D75" s="85">
        <v>9476</v>
      </c>
      <c r="E75" s="85">
        <f t="shared" si="3"/>
        <v>0</v>
      </c>
      <c r="F75" s="13">
        <v>8.25</v>
      </c>
      <c r="G75" s="40">
        <f t="shared" si="4"/>
        <v>0</v>
      </c>
      <c r="H75" s="79">
        <v>1500</v>
      </c>
      <c r="I75" s="109">
        <v>184516</v>
      </c>
      <c r="J75" s="50">
        <v>45945</v>
      </c>
      <c r="K75" s="40">
        <f>сен.25!K75+окт.25!H75-окт.25!G75</f>
        <v>-948.98999999999978</v>
      </c>
    </row>
    <row r="76" spans="1:11" x14ac:dyDescent="0.25">
      <c r="A76" s="111"/>
      <c r="B76" s="109">
        <v>73</v>
      </c>
      <c r="C76" s="85">
        <v>31220</v>
      </c>
      <c r="D76" s="85">
        <v>31246</v>
      </c>
      <c r="E76" s="85">
        <f t="shared" si="3"/>
        <v>26</v>
      </c>
      <c r="F76" s="13">
        <v>8.25</v>
      </c>
      <c r="G76" s="40">
        <f t="shared" si="4"/>
        <v>214.5</v>
      </c>
      <c r="H76" s="79"/>
      <c r="I76" s="109"/>
      <c r="J76" s="50"/>
      <c r="K76" s="40">
        <f>сен.25!K76+окт.25!H76-окт.25!G76</f>
        <v>-6338.16</v>
      </c>
    </row>
    <row r="77" spans="1:11" x14ac:dyDescent="0.25">
      <c r="A77" s="111"/>
      <c r="B77" s="109">
        <v>74</v>
      </c>
      <c r="C77" s="85"/>
      <c r="D77" s="85"/>
      <c r="E77" s="85">
        <f t="shared" si="3"/>
        <v>0</v>
      </c>
      <c r="F77" s="13">
        <v>8.25</v>
      </c>
      <c r="G77" s="40">
        <f t="shared" si="4"/>
        <v>0</v>
      </c>
      <c r="H77" s="79"/>
      <c r="I77" s="109"/>
      <c r="J77" s="50"/>
      <c r="K77" s="40">
        <f>сен.25!K77+окт.25!H77-окт.25!G77</f>
        <v>0</v>
      </c>
    </row>
    <row r="78" spans="1:11" x14ac:dyDescent="0.25">
      <c r="A78" s="111"/>
      <c r="B78" s="109">
        <v>75</v>
      </c>
      <c r="C78" s="85"/>
      <c r="D78" s="85"/>
      <c r="E78" s="85">
        <f t="shared" si="3"/>
        <v>0</v>
      </c>
      <c r="F78" s="13">
        <v>8.25</v>
      </c>
      <c r="G78" s="40">
        <f t="shared" si="4"/>
        <v>0</v>
      </c>
      <c r="H78" s="79"/>
      <c r="I78" s="109"/>
      <c r="J78" s="50"/>
      <c r="K78" s="40">
        <f>сен.25!K78+окт.25!H78-окт.25!G78</f>
        <v>0</v>
      </c>
    </row>
    <row r="79" spans="1:11" x14ac:dyDescent="0.25">
      <c r="A79" s="111"/>
      <c r="B79" s="109">
        <v>76</v>
      </c>
      <c r="C79" s="85">
        <v>5291</v>
      </c>
      <c r="D79" s="85">
        <v>5325</v>
      </c>
      <c r="E79" s="85">
        <f t="shared" si="3"/>
        <v>34</v>
      </c>
      <c r="F79" s="13">
        <v>8.25</v>
      </c>
      <c r="G79" s="40">
        <f t="shared" si="4"/>
        <v>280.5</v>
      </c>
      <c r="H79" s="79"/>
      <c r="I79" s="109"/>
      <c r="J79" s="50"/>
      <c r="K79" s="40">
        <f>сен.25!K79+окт.25!H79-окт.25!G79</f>
        <v>-268.73</v>
      </c>
    </row>
    <row r="80" spans="1:11" x14ac:dyDescent="0.25">
      <c r="A80" s="111"/>
      <c r="B80" s="109">
        <v>77</v>
      </c>
      <c r="C80" s="85">
        <v>14597</v>
      </c>
      <c r="D80" s="85">
        <v>14877</v>
      </c>
      <c r="E80" s="85">
        <f t="shared" si="3"/>
        <v>280</v>
      </c>
      <c r="F80" s="13">
        <v>8.25</v>
      </c>
      <c r="G80" s="40">
        <f t="shared" si="4"/>
        <v>2310</v>
      </c>
      <c r="H80" s="79"/>
      <c r="I80" s="109"/>
      <c r="J80" s="50"/>
      <c r="K80" s="40">
        <f>сен.25!K80+окт.25!H80-окт.25!G80</f>
        <v>-7435.0000000000009</v>
      </c>
    </row>
    <row r="81" spans="1:11" x14ac:dyDescent="0.25">
      <c r="A81" s="15"/>
      <c r="B81" s="109">
        <v>79</v>
      </c>
      <c r="C81" s="85">
        <v>30463</v>
      </c>
      <c r="D81" s="85">
        <v>30633</v>
      </c>
      <c r="E81" s="85">
        <f t="shared" si="3"/>
        <v>170</v>
      </c>
      <c r="F81" s="13">
        <v>8.25</v>
      </c>
      <c r="G81" s="40">
        <f t="shared" si="4"/>
        <v>1402.5</v>
      </c>
      <c r="H81" s="79">
        <v>5000</v>
      </c>
      <c r="I81" s="109">
        <v>479069</v>
      </c>
      <c r="J81" s="50">
        <v>45936</v>
      </c>
      <c r="K81" s="40">
        <f>сен.25!K81+окт.25!H81-окт.25!G81</f>
        <v>2338.9300000000003</v>
      </c>
    </row>
    <row r="82" spans="1:11" x14ac:dyDescent="0.25">
      <c r="A82" s="111"/>
      <c r="B82" s="109">
        <v>80</v>
      </c>
      <c r="C82" s="85">
        <v>28052</v>
      </c>
      <c r="D82" s="85">
        <v>28421</v>
      </c>
      <c r="E82" s="85">
        <f t="shared" si="3"/>
        <v>369</v>
      </c>
      <c r="F82" s="13">
        <v>8.25</v>
      </c>
      <c r="G82" s="40">
        <f t="shared" si="4"/>
        <v>3044.25</v>
      </c>
      <c r="H82" s="79"/>
      <c r="I82" s="109"/>
      <c r="J82" s="50"/>
      <c r="K82" s="40">
        <f>сен.25!K82+окт.25!H82-окт.25!G82</f>
        <v>-3117.5000000000018</v>
      </c>
    </row>
    <row r="83" spans="1:11" x14ac:dyDescent="0.25">
      <c r="A83" s="111"/>
      <c r="B83" s="109">
        <v>81</v>
      </c>
      <c r="C83" s="85">
        <v>64758</v>
      </c>
      <c r="D83" s="85">
        <v>65295</v>
      </c>
      <c r="E83" s="85">
        <f t="shared" si="3"/>
        <v>537</v>
      </c>
      <c r="F83" s="68">
        <v>6.19</v>
      </c>
      <c r="G83" s="40">
        <f t="shared" si="4"/>
        <v>3324.03</v>
      </c>
      <c r="H83" s="79">
        <v>6190</v>
      </c>
      <c r="I83" s="109">
        <v>566915</v>
      </c>
      <c r="J83" s="50">
        <v>45952</v>
      </c>
      <c r="K83" s="40">
        <f>сен.25!K83+окт.25!H83-окт.25!G83</f>
        <v>3652.52</v>
      </c>
    </row>
    <row r="84" spans="1:11" x14ac:dyDescent="0.25">
      <c r="A84" s="111"/>
      <c r="B84" s="109">
        <v>82</v>
      </c>
      <c r="C84" s="85">
        <v>38893</v>
      </c>
      <c r="D84" s="85">
        <v>38977</v>
      </c>
      <c r="E84" s="85">
        <f t="shared" si="3"/>
        <v>84</v>
      </c>
      <c r="F84" s="68">
        <v>6.19</v>
      </c>
      <c r="G84" s="40">
        <f t="shared" si="4"/>
        <v>519.96</v>
      </c>
      <c r="H84" s="79"/>
      <c r="I84" s="109"/>
      <c r="J84" s="50"/>
      <c r="K84" s="40">
        <f>сен.25!K84+окт.25!H84-окт.25!G84</f>
        <v>687.31999999999971</v>
      </c>
    </row>
    <row r="85" spans="1:11" x14ac:dyDescent="0.25">
      <c r="A85" s="111"/>
      <c r="B85" s="109">
        <v>83</v>
      </c>
      <c r="C85" s="85">
        <v>18584</v>
      </c>
      <c r="D85" s="85">
        <v>18736</v>
      </c>
      <c r="E85" s="85">
        <f t="shared" si="3"/>
        <v>152</v>
      </c>
      <c r="F85" s="68">
        <v>6.19</v>
      </c>
      <c r="G85" s="40">
        <f t="shared" si="4"/>
        <v>940.88000000000011</v>
      </c>
      <c r="H85" s="79"/>
      <c r="I85" s="109"/>
      <c r="J85" s="50"/>
      <c r="K85" s="40">
        <f>сен.25!K85+окт.25!H85-окт.25!G85</f>
        <v>-3195.9700000000003</v>
      </c>
    </row>
    <row r="86" spans="1:11" x14ac:dyDescent="0.25">
      <c r="A86" s="111"/>
      <c r="B86" s="109">
        <v>84</v>
      </c>
      <c r="C86" s="85">
        <v>8279</v>
      </c>
      <c r="D86" s="85">
        <v>8279</v>
      </c>
      <c r="E86" s="85">
        <f t="shared" si="3"/>
        <v>0</v>
      </c>
      <c r="F86" s="13">
        <v>8.25</v>
      </c>
      <c r="G86" s="40">
        <f t="shared" si="4"/>
        <v>0</v>
      </c>
      <c r="H86" s="79"/>
      <c r="I86" s="109"/>
      <c r="J86" s="50"/>
      <c r="K86" s="40">
        <f>сен.25!K86+окт.25!H86-окт.25!G86</f>
        <v>-2187.5</v>
      </c>
    </row>
    <row r="87" spans="1:11" x14ac:dyDescent="0.25">
      <c r="A87" s="15"/>
      <c r="B87" s="109">
        <v>85</v>
      </c>
      <c r="C87" s="85">
        <v>24863</v>
      </c>
      <c r="D87" s="85">
        <v>25383</v>
      </c>
      <c r="E87" s="85">
        <f t="shared" si="3"/>
        <v>520</v>
      </c>
      <c r="F87" s="13">
        <v>8.25</v>
      </c>
      <c r="G87" s="40">
        <f t="shared" si="4"/>
        <v>4290</v>
      </c>
      <c r="H87" s="79">
        <v>2500</v>
      </c>
      <c r="I87" s="109">
        <v>143408</v>
      </c>
      <c r="J87" s="50">
        <v>45932</v>
      </c>
      <c r="K87" s="40">
        <f>сен.25!K87+окт.25!H87-окт.25!G87</f>
        <v>-2166.29</v>
      </c>
    </row>
    <row r="88" spans="1:11" x14ac:dyDescent="0.25">
      <c r="A88" s="111"/>
      <c r="B88" s="109">
        <v>86</v>
      </c>
      <c r="C88" s="85"/>
      <c r="D88" s="85"/>
      <c r="E88" s="85">
        <f t="shared" si="3"/>
        <v>0</v>
      </c>
      <c r="F88" s="13">
        <v>8.25</v>
      </c>
      <c r="G88" s="40">
        <f t="shared" si="4"/>
        <v>0</v>
      </c>
      <c r="H88" s="79"/>
      <c r="I88" s="109"/>
      <c r="J88" s="50"/>
      <c r="K88" s="40">
        <f>сен.25!K88+окт.25!H88-окт.25!G88</f>
        <v>0</v>
      </c>
    </row>
    <row r="89" spans="1:11" x14ac:dyDescent="0.25">
      <c r="A89" s="111"/>
      <c r="B89" s="109">
        <v>87</v>
      </c>
      <c r="C89" s="85">
        <v>19284</v>
      </c>
      <c r="D89" s="85">
        <v>19379</v>
      </c>
      <c r="E89" s="85">
        <f t="shared" si="3"/>
        <v>95</v>
      </c>
      <c r="F89" s="13">
        <v>8.25</v>
      </c>
      <c r="G89" s="40">
        <f t="shared" si="4"/>
        <v>783.75</v>
      </c>
      <c r="H89" s="79"/>
      <c r="I89" s="109"/>
      <c r="J89" s="50"/>
      <c r="K89" s="40">
        <f>сен.25!K89+окт.25!H89-окт.25!G89</f>
        <v>-18469.22</v>
      </c>
    </row>
    <row r="90" spans="1:11" x14ac:dyDescent="0.25">
      <c r="A90" s="111"/>
      <c r="B90" s="109">
        <v>88</v>
      </c>
      <c r="C90" s="85">
        <v>1</v>
      </c>
      <c r="D90" s="85">
        <v>4</v>
      </c>
      <c r="E90" s="85">
        <f t="shared" si="3"/>
        <v>3</v>
      </c>
      <c r="F90" s="13">
        <v>8.25</v>
      </c>
      <c r="G90" s="40">
        <f t="shared" si="4"/>
        <v>24.75</v>
      </c>
      <c r="H90" s="79"/>
      <c r="I90" s="109"/>
      <c r="J90" s="50"/>
      <c r="K90" s="40">
        <f>сен.25!K90+окт.25!H90-окт.25!G90</f>
        <v>-26907.38</v>
      </c>
    </row>
    <row r="91" spans="1:11" x14ac:dyDescent="0.25">
      <c r="A91" s="111"/>
      <c r="B91" s="109">
        <v>89</v>
      </c>
      <c r="C91" s="85">
        <v>12992</v>
      </c>
      <c r="D91" s="85">
        <v>13298</v>
      </c>
      <c r="E91" s="85">
        <f t="shared" si="3"/>
        <v>306</v>
      </c>
      <c r="F91" s="68">
        <v>6.19</v>
      </c>
      <c r="G91" s="40">
        <f t="shared" si="4"/>
        <v>1894.14</v>
      </c>
      <c r="H91" s="79">
        <v>3000</v>
      </c>
      <c r="I91" s="109">
        <v>227451</v>
      </c>
      <c r="J91" s="50">
        <v>45939</v>
      </c>
      <c r="K91" s="40">
        <f>сен.25!K91+окт.25!H91-окт.25!G91</f>
        <v>1489.28</v>
      </c>
    </row>
    <row r="92" spans="1:11" x14ac:dyDescent="0.25">
      <c r="A92" s="111"/>
      <c r="B92" s="109">
        <v>90</v>
      </c>
      <c r="C92" s="85">
        <v>2312</v>
      </c>
      <c r="D92" s="85">
        <v>2825</v>
      </c>
      <c r="E92" s="85">
        <f t="shared" si="3"/>
        <v>513</v>
      </c>
      <c r="F92" s="13">
        <v>8.25</v>
      </c>
      <c r="G92" s="40">
        <f t="shared" si="4"/>
        <v>4232.25</v>
      </c>
      <c r="H92" s="79"/>
      <c r="I92" s="109"/>
      <c r="J92" s="50"/>
      <c r="K92" s="40">
        <f>сен.25!K92+окт.25!H92-окт.25!G92</f>
        <v>-2911.6399999999994</v>
      </c>
    </row>
    <row r="93" spans="1:11" x14ac:dyDescent="0.25">
      <c r="A93" s="111"/>
      <c r="B93" s="109">
        <v>91</v>
      </c>
      <c r="C93" s="85"/>
      <c r="D93" s="85"/>
      <c r="E93" s="85">
        <f t="shared" si="3"/>
        <v>0</v>
      </c>
      <c r="F93" s="13">
        <v>8.25</v>
      </c>
      <c r="G93" s="40">
        <f t="shared" si="4"/>
        <v>0</v>
      </c>
      <c r="H93" s="79"/>
      <c r="I93" s="109"/>
      <c r="J93" s="50"/>
      <c r="K93" s="40">
        <f>сен.25!K93+окт.25!H93-окт.25!G93</f>
        <v>0</v>
      </c>
    </row>
    <row r="94" spans="1:11" x14ac:dyDescent="0.25">
      <c r="A94" s="111"/>
      <c r="B94" s="109">
        <v>92</v>
      </c>
      <c r="C94" s="85">
        <v>26544</v>
      </c>
      <c r="D94" s="85">
        <v>26631</v>
      </c>
      <c r="E94" s="85">
        <f t="shared" si="3"/>
        <v>87</v>
      </c>
      <c r="F94" s="13">
        <v>8.25</v>
      </c>
      <c r="G94" s="40">
        <f t="shared" si="4"/>
        <v>717.75</v>
      </c>
      <c r="H94" s="79"/>
      <c r="I94" s="109"/>
      <c r="J94" s="50"/>
      <c r="K94" s="40">
        <f>сен.25!K94+окт.25!H94-окт.25!G94</f>
        <v>1004.2399999999998</v>
      </c>
    </row>
    <row r="95" spans="1:11" x14ac:dyDescent="0.25">
      <c r="A95" s="111"/>
      <c r="B95" s="109">
        <v>93</v>
      </c>
      <c r="C95" s="85">
        <v>22966</v>
      </c>
      <c r="D95" s="85">
        <v>23606</v>
      </c>
      <c r="E95" s="85">
        <f t="shared" si="3"/>
        <v>640</v>
      </c>
      <c r="F95" s="13">
        <v>8.25</v>
      </c>
      <c r="G95" s="40">
        <f t="shared" si="4"/>
        <v>5280</v>
      </c>
      <c r="H95" s="79">
        <v>10000</v>
      </c>
      <c r="I95" s="109">
        <v>310475</v>
      </c>
      <c r="J95" s="50">
        <v>45954</v>
      </c>
      <c r="K95" s="40">
        <f>сен.25!K95+окт.25!H95-окт.25!G95</f>
        <v>-3609.66</v>
      </c>
    </row>
    <row r="96" spans="1:11" x14ac:dyDescent="0.25">
      <c r="A96" s="111"/>
      <c r="B96" s="109">
        <v>94</v>
      </c>
      <c r="C96" s="85">
        <v>2081</v>
      </c>
      <c r="D96" s="85">
        <v>2751</v>
      </c>
      <c r="E96" s="85">
        <f t="shared" si="3"/>
        <v>670</v>
      </c>
      <c r="F96" s="70">
        <v>6.19</v>
      </c>
      <c r="G96" s="40">
        <f t="shared" si="4"/>
        <v>4147.3</v>
      </c>
      <c r="H96" s="79">
        <v>820</v>
      </c>
      <c r="I96" s="109">
        <v>7457</v>
      </c>
      <c r="J96" s="50">
        <v>45943</v>
      </c>
      <c r="K96" s="40">
        <f>сен.25!K96+окт.25!H96-окт.25!G96</f>
        <v>-2210.7200000000007</v>
      </c>
    </row>
    <row r="97" spans="1:11" x14ac:dyDescent="0.25">
      <c r="A97" s="111"/>
      <c r="B97" s="109">
        <v>95</v>
      </c>
      <c r="C97" s="85">
        <v>974</v>
      </c>
      <c r="D97" s="85">
        <v>974</v>
      </c>
      <c r="E97" s="85">
        <f t="shared" si="3"/>
        <v>0</v>
      </c>
      <c r="F97" s="13">
        <v>8.25</v>
      </c>
      <c r="G97" s="40">
        <f t="shared" si="4"/>
        <v>0</v>
      </c>
      <c r="H97" s="79"/>
      <c r="I97" s="109"/>
      <c r="J97" s="50"/>
      <c r="K97" s="40">
        <f>сен.25!K97+окт.25!H97-окт.25!G97</f>
        <v>0</v>
      </c>
    </row>
    <row r="98" spans="1:11" x14ac:dyDescent="0.25">
      <c r="A98" s="111"/>
      <c r="B98" s="109">
        <v>96</v>
      </c>
      <c r="C98" s="85">
        <v>55773</v>
      </c>
      <c r="D98" s="85">
        <v>56657</v>
      </c>
      <c r="E98" s="85">
        <f t="shared" si="3"/>
        <v>884</v>
      </c>
      <c r="F98" s="70">
        <v>6.19</v>
      </c>
      <c r="G98" s="40">
        <f t="shared" si="4"/>
        <v>5471.96</v>
      </c>
      <c r="H98" s="79"/>
      <c r="I98" s="109"/>
      <c r="J98" s="50"/>
      <c r="K98" s="40">
        <f>сен.25!K98+окт.25!H98-окт.25!G98</f>
        <v>-8970.5500000000011</v>
      </c>
    </row>
    <row r="99" spans="1:11" x14ac:dyDescent="0.25">
      <c r="A99" s="111"/>
      <c r="B99" s="109">
        <v>97</v>
      </c>
      <c r="C99" s="85"/>
      <c r="D99" s="85"/>
      <c r="E99" s="85">
        <f t="shared" si="3"/>
        <v>0</v>
      </c>
      <c r="F99" s="13">
        <v>8.25</v>
      </c>
      <c r="G99" s="40">
        <f t="shared" si="4"/>
        <v>0</v>
      </c>
      <c r="H99" s="79"/>
      <c r="I99" s="109"/>
      <c r="J99" s="50"/>
      <c r="K99" s="40">
        <f>сен.25!K99+окт.25!H99-окт.25!G99</f>
        <v>0</v>
      </c>
    </row>
    <row r="100" spans="1:11" x14ac:dyDescent="0.25">
      <c r="A100" s="111"/>
      <c r="B100" s="109" t="s">
        <v>14</v>
      </c>
      <c r="C100" s="85">
        <v>747</v>
      </c>
      <c r="D100" s="85">
        <v>900</v>
      </c>
      <c r="E100" s="85">
        <f t="shared" si="3"/>
        <v>153</v>
      </c>
      <c r="F100" s="13">
        <v>8.25</v>
      </c>
      <c r="G100" s="40">
        <f t="shared" si="4"/>
        <v>1262.25</v>
      </c>
      <c r="H100" s="79"/>
      <c r="I100" s="109"/>
      <c r="J100" s="50"/>
      <c r="K100" s="40">
        <f>сен.25!K100+окт.25!H100-окт.25!G100</f>
        <v>-1310</v>
      </c>
    </row>
    <row r="101" spans="1:11" x14ac:dyDescent="0.25">
      <c r="A101" s="111"/>
      <c r="B101" s="109" t="s">
        <v>15</v>
      </c>
      <c r="C101" s="85">
        <v>2800</v>
      </c>
      <c r="D101" s="85">
        <v>2800</v>
      </c>
      <c r="E101" s="85">
        <f t="shared" si="3"/>
        <v>0</v>
      </c>
      <c r="F101" s="13">
        <v>8.25</v>
      </c>
      <c r="G101" s="40">
        <f t="shared" si="4"/>
        <v>0</v>
      </c>
      <c r="H101" s="79"/>
      <c r="I101" s="109"/>
      <c r="J101" s="50"/>
      <c r="K101" s="40">
        <f>сен.25!K101+окт.25!H101-окт.25!G101</f>
        <v>1159.6300000000001</v>
      </c>
    </row>
    <row r="102" spans="1:11" x14ac:dyDescent="0.25">
      <c r="A102" s="111"/>
      <c r="B102" s="109">
        <v>98</v>
      </c>
      <c r="C102" s="85"/>
      <c r="D102" s="85"/>
      <c r="E102" s="85">
        <f t="shared" si="3"/>
        <v>0</v>
      </c>
      <c r="F102" s="13">
        <v>8.25</v>
      </c>
      <c r="G102" s="40">
        <f t="shared" si="4"/>
        <v>0</v>
      </c>
      <c r="H102" s="79"/>
      <c r="I102" s="109"/>
      <c r="J102" s="50"/>
      <c r="K102" s="40">
        <f>сен.25!K102+окт.25!H102-окт.25!G102</f>
        <v>0</v>
      </c>
    </row>
    <row r="103" spans="1:11" x14ac:dyDescent="0.25">
      <c r="A103" s="111"/>
      <c r="B103" s="109" t="s">
        <v>16</v>
      </c>
      <c r="C103" s="85">
        <v>3175</v>
      </c>
      <c r="D103" s="85">
        <v>3175</v>
      </c>
      <c r="E103" s="85">
        <f t="shared" si="3"/>
        <v>0</v>
      </c>
      <c r="F103" s="13">
        <v>8.25</v>
      </c>
      <c r="G103" s="40">
        <f t="shared" si="4"/>
        <v>0</v>
      </c>
      <c r="H103" s="79"/>
      <c r="I103" s="109"/>
      <c r="J103" s="50"/>
      <c r="K103" s="40">
        <f>сен.25!K103+окт.25!H103-окт.25!G103</f>
        <v>209.91999999999985</v>
      </c>
    </row>
    <row r="104" spans="1:11" x14ac:dyDescent="0.25">
      <c r="A104" s="111"/>
      <c r="B104" s="109">
        <v>100</v>
      </c>
      <c r="C104" s="85">
        <v>10</v>
      </c>
      <c r="D104" s="85">
        <v>10</v>
      </c>
      <c r="E104" s="85">
        <f t="shared" si="3"/>
        <v>0</v>
      </c>
      <c r="F104" s="13">
        <v>8.25</v>
      </c>
      <c r="G104" s="40">
        <f t="shared" si="4"/>
        <v>0</v>
      </c>
      <c r="H104" s="79"/>
      <c r="I104" s="109"/>
      <c r="J104" s="50"/>
      <c r="K104" s="40">
        <f>сен.25!K104+окт.25!H104-окт.25!G104</f>
        <v>0</v>
      </c>
    </row>
    <row r="105" spans="1:11" x14ac:dyDescent="0.25">
      <c r="A105" s="111"/>
      <c r="B105" s="109" t="s">
        <v>17</v>
      </c>
      <c r="C105" s="85"/>
      <c r="D105" s="85"/>
      <c r="E105" s="85">
        <f t="shared" si="3"/>
        <v>0</v>
      </c>
      <c r="F105" s="13">
        <v>8.25</v>
      </c>
      <c r="G105" s="40">
        <f t="shared" si="4"/>
        <v>0</v>
      </c>
      <c r="H105" s="79"/>
      <c r="I105" s="109"/>
      <c r="J105" s="50"/>
      <c r="K105" s="40">
        <f>сен.25!K105+окт.25!H105-окт.25!G105</f>
        <v>0</v>
      </c>
    </row>
    <row r="106" spans="1:11" x14ac:dyDescent="0.25">
      <c r="A106" s="111"/>
      <c r="B106" s="109">
        <v>101</v>
      </c>
      <c r="C106" s="85">
        <v>77744</v>
      </c>
      <c r="D106" s="85">
        <v>78879</v>
      </c>
      <c r="E106" s="85">
        <f t="shared" si="3"/>
        <v>1135</v>
      </c>
      <c r="F106" s="68">
        <v>6.19</v>
      </c>
      <c r="G106" s="40">
        <f t="shared" si="4"/>
        <v>7025.6500000000005</v>
      </c>
      <c r="H106" s="79">
        <v>5000</v>
      </c>
      <c r="I106" s="109">
        <v>774060</v>
      </c>
      <c r="J106" s="50">
        <v>45936</v>
      </c>
      <c r="K106" s="40">
        <f>сен.25!K106+окт.25!H106-окт.25!G106</f>
        <v>-301.4900000000016</v>
      </c>
    </row>
    <row r="107" spans="1:11" x14ac:dyDescent="0.25">
      <c r="A107" s="111"/>
      <c r="B107" s="109">
        <v>102</v>
      </c>
      <c r="C107" s="85">
        <v>101169</v>
      </c>
      <c r="D107" s="85">
        <v>101599</v>
      </c>
      <c r="E107" s="85">
        <f t="shared" si="3"/>
        <v>430</v>
      </c>
      <c r="F107" s="68">
        <v>6.19</v>
      </c>
      <c r="G107" s="40">
        <f t="shared" si="4"/>
        <v>2661.7000000000003</v>
      </c>
      <c r="H107" s="79"/>
      <c r="I107" s="109"/>
      <c r="J107" s="50"/>
      <c r="K107" s="40">
        <f>сен.25!K107+окт.25!H107-окт.25!G107</f>
        <v>-23278.100000000002</v>
      </c>
    </row>
    <row r="108" spans="1:11" x14ac:dyDescent="0.25">
      <c r="A108" s="111"/>
      <c r="B108" s="109">
        <v>103</v>
      </c>
      <c r="C108" s="85">
        <v>71911</v>
      </c>
      <c r="D108" s="85">
        <v>74863</v>
      </c>
      <c r="E108" s="85">
        <f t="shared" si="3"/>
        <v>2952</v>
      </c>
      <c r="F108" s="68">
        <v>0</v>
      </c>
      <c r="G108" s="40">
        <f t="shared" si="4"/>
        <v>0</v>
      </c>
      <c r="H108" s="79"/>
      <c r="I108" s="109"/>
      <c r="J108" s="50"/>
      <c r="K108" s="40">
        <f>сен.25!K108+окт.25!H108-окт.25!G108</f>
        <v>14425.56</v>
      </c>
    </row>
    <row r="109" spans="1:11" x14ac:dyDescent="0.25">
      <c r="A109" s="111"/>
      <c r="B109" s="109">
        <v>104</v>
      </c>
      <c r="C109" s="85">
        <v>16</v>
      </c>
      <c r="D109" s="85">
        <v>20</v>
      </c>
      <c r="E109" s="85">
        <f t="shared" si="3"/>
        <v>4</v>
      </c>
      <c r="F109" s="13">
        <v>8.25</v>
      </c>
      <c r="G109" s="40">
        <f t="shared" si="4"/>
        <v>33</v>
      </c>
      <c r="H109" s="79"/>
      <c r="I109" s="109"/>
      <c r="J109" s="50"/>
      <c r="K109" s="40">
        <f>сен.25!K109+окт.25!H109-окт.25!G109</f>
        <v>-41.25</v>
      </c>
    </row>
    <row r="110" spans="1:11" x14ac:dyDescent="0.25">
      <c r="A110" s="111"/>
      <c r="B110" s="109">
        <v>105</v>
      </c>
      <c r="C110" s="85">
        <v>1019</v>
      </c>
      <c r="D110" s="85">
        <v>1019</v>
      </c>
      <c r="E110" s="85">
        <f t="shared" si="3"/>
        <v>0</v>
      </c>
      <c r="F110" s="13">
        <v>8.25</v>
      </c>
      <c r="G110" s="40">
        <f t="shared" si="4"/>
        <v>0</v>
      </c>
      <c r="H110" s="79"/>
      <c r="I110" s="109"/>
      <c r="J110" s="50"/>
      <c r="K110" s="40">
        <f>сен.25!K110+окт.25!H110-окт.25!G110</f>
        <v>-143.93000000000006</v>
      </c>
    </row>
    <row r="111" spans="1:11" x14ac:dyDescent="0.25">
      <c r="A111" s="111"/>
      <c r="B111" s="109">
        <v>106</v>
      </c>
      <c r="C111" s="85">
        <v>520</v>
      </c>
      <c r="D111" s="85">
        <v>520</v>
      </c>
      <c r="E111" s="85">
        <f t="shared" si="3"/>
        <v>0</v>
      </c>
      <c r="F111" s="13">
        <v>8.25</v>
      </c>
      <c r="G111" s="40">
        <f t="shared" si="4"/>
        <v>0</v>
      </c>
      <c r="H111" s="79"/>
      <c r="I111" s="109"/>
      <c r="J111" s="50"/>
      <c r="K111" s="40">
        <f>сен.25!K111+окт.25!H111-окт.25!G111</f>
        <v>1000</v>
      </c>
    </row>
    <row r="112" spans="1:11" x14ac:dyDescent="0.25">
      <c r="A112" s="111"/>
      <c r="B112" s="109">
        <v>107</v>
      </c>
      <c r="C112" s="85"/>
      <c r="D112" s="85"/>
      <c r="E112" s="85">
        <f t="shared" si="3"/>
        <v>0</v>
      </c>
      <c r="F112" s="13">
        <v>8.25</v>
      </c>
      <c r="G112" s="40">
        <f t="shared" si="4"/>
        <v>0</v>
      </c>
      <c r="H112" s="79"/>
      <c r="I112" s="109"/>
      <c r="J112" s="50"/>
      <c r="K112" s="40">
        <f>сен.25!K112+окт.25!H112-окт.25!G112</f>
        <v>0</v>
      </c>
    </row>
    <row r="113" spans="1:11" x14ac:dyDescent="0.25">
      <c r="A113" s="111"/>
      <c r="B113" s="109">
        <v>108</v>
      </c>
      <c r="C113" s="85"/>
      <c r="D113" s="85"/>
      <c r="E113" s="85">
        <f t="shared" si="3"/>
        <v>0</v>
      </c>
      <c r="F113" s="13">
        <v>8.25</v>
      </c>
      <c r="G113" s="40">
        <f t="shared" si="4"/>
        <v>0</v>
      </c>
      <c r="H113" s="79"/>
      <c r="I113" s="109"/>
      <c r="J113" s="50"/>
      <c r="K113" s="40">
        <f>сен.25!K113+окт.25!H113-окт.25!G113</f>
        <v>0</v>
      </c>
    </row>
    <row r="114" spans="1:11" x14ac:dyDescent="0.25">
      <c r="A114" s="111"/>
      <c r="B114" s="109">
        <v>109</v>
      </c>
      <c r="C114" s="85"/>
      <c r="D114" s="85"/>
      <c r="E114" s="85">
        <f t="shared" si="3"/>
        <v>0</v>
      </c>
      <c r="F114" s="13">
        <v>8.25</v>
      </c>
      <c r="G114" s="40">
        <f t="shared" si="4"/>
        <v>0</v>
      </c>
      <c r="H114" s="79"/>
      <c r="I114" s="109"/>
      <c r="J114" s="50"/>
      <c r="K114" s="40">
        <f>сен.25!K114+окт.25!H114-окт.25!G114</f>
        <v>0</v>
      </c>
    </row>
    <row r="115" spans="1:11" x14ac:dyDescent="0.25">
      <c r="A115" s="115"/>
      <c r="B115" s="109">
        <v>110</v>
      </c>
      <c r="C115" s="85">
        <v>7600</v>
      </c>
      <c r="D115" s="85">
        <v>7622</v>
      </c>
      <c r="E115" s="85">
        <f t="shared" si="3"/>
        <v>22</v>
      </c>
      <c r="F115" s="13">
        <v>8.25</v>
      </c>
      <c r="G115" s="40">
        <f t="shared" si="4"/>
        <v>181.5</v>
      </c>
      <c r="H115" s="79">
        <v>5000</v>
      </c>
      <c r="I115" s="109">
        <v>471529</v>
      </c>
      <c r="J115" s="50">
        <v>45940</v>
      </c>
      <c r="K115" s="40">
        <f>сен.25!K115+окт.25!H115-окт.25!G115</f>
        <v>2165.27</v>
      </c>
    </row>
    <row r="116" spans="1:11" x14ac:dyDescent="0.25">
      <c r="A116" s="111"/>
      <c r="B116" s="109">
        <v>111</v>
      </c>
      <c r="C116" s="85">
        <v>20489</v>
      </c>
      <c r="D116" s="85">
        <v>20913</v>
      </c>
      <c r="E116" s="85">
        <f t="shared" si="3"/>
        <v>424</v>
      </c>
      <c r="F116" s="13">
        <v>8.25</v>
      </c>
      <c r="G116" s="40">
        <f t="shared" si="4"/>
        <v>3498</v>
      </c>
      <c r="H116" s="79">
        <v>3761.32</v>
      </c>
      <c r="I116" s="109">
        <v>424540</v>
      </c>
      <c r="J116" s="50">
        <v>45943</v>
      </c>
      <c r="K116" s="40">
        <f>сен.25!K116+окт.25!H116-окт.25!G116</f>
        <v>-3497.9999999999991</v>
      </c>
    </row>
    <row r="117" spans="1:11" x14ac:dyDescent="0.25">
      <c r="A117" s="111"/>
      <c r="B117" s="109">
        <v>112</v>
      </c>
      <c r="C117" s="85">
        <v>6655</v>
      </c>
      <c r="D117" s="85">
        <v>6655</v>
      </c>
      <c r="E117" s="85">
        <f t="shared" si="3"/>
        <v>0</v>
      </c>
      <c r="F117" s="13">
        <v>8.25</v>
      </c>
      <c r="G117" s="40">
        <f t="shared" si="4"/>
        <v>0</v>
      </c>
      <c r="H117" s="79"/>
      <c r="I117" s="109"/>
      <c r="J117" s="50"/>
      <c r="K117" s="40">
        <f>сен.25!K117+окт.25!H117-окт.25!G117</f>
        <v>0</v>
      </c>
    </row>
    <row r="118" spans="1:11" x14ac:dyDescent="0.25">
      <c r="A118" s="111"/>
      <c r="B118" s="109">
        <v>113</v>
      </c>
      <c r="C118" s="85">
        <v>13038</v>
      </c>
      <c r="D118" s="85">
        <v>13479</v>
      </c>
      <c r="E118" s="85">
        <f t="shared" si="3"/>
        <v>441</v>
      </c>
      <c r="F118" s="13">
        <v>8.25</v>
      </c>
      <c r="G118" s="40">
        <f t="shared" si="4"/>
        <v>3638.25</v>
      </c>
      <c r="H118" s="79"/>
      <c r="I118" s="109"/>
      <c r="J118" s="50"/>
      <c r="K118" s="40">
        <f>сен.25!K118+окт.25!H118-окт.25!G118</f>
        <v>4908.8200000000033</v>
      </c>
    </row>
    <row r="119" spans="1:11" x14ac:dyDescent="0.25">
      <c r="A119" s="111"/>
      <c r="B119" s="109">
        <v>114</v>
      </c>
      <c r="C119" s="85"/>
      <c r="D119" s="85"/>
      <c r="E119" s="85">
        <f t="shared" si="3"/>
        <v>0</v>
      </c>
      <c r="F119" s="13">
        <v>8.25</v>
      </c>
      <c r="G119" s="40">
        <f t="shared" si="4"/>
        <v>0</v>
      </c>
      <c r="H119" s="79"/>
      <c r="I119" s="109"/>
      <c r="J119" s="50"/>
      <c r="K119" s="40">
        <f>сен.25!K119+окт.25!H119-окт.25!G119</f>
        <v>0</v>
      </c>
    </row>
    <row r="120" spans="1:11" x14ac:dyDescent="0.25">
      <c r="A120" s="15"/>
      <c r="B120" s="109">
        <v>116</v>
      </c>
      <c r="C120" s="85">
        <v>137303</v>
      </c>
      <c r="D120" s="85">
        <v>138033</v>
      </c>
      <c r="E120" s="85">
        <f t="shared" si="3"/>
        <v>730</v>
      </c>
      <c r="F120" s="68">
        <v>6.19</v>
      </c>
      <c r="G120" s="40">
        <f t="shared" si="4"/>
        <v>4518.7000000000007</v>
      </c>
      <c r="H120" s="79"/>
      <c r="I120" s="109"/>
      <c r="J120" s="50"/>
      <c r="K120" s="40">
        <f>сен.25!K120+окт.25!H120-окт.25!G120</f>
        <v>11924.84</v>
      </c>
    </row>
    <row r="121" spans="1:11" x14ac:dyDescent="0.25">
      <c r="A121" s="111"/>
      <c r="B121" s="109">
        <v>117</v>
      </c>
      <c r="C121" s="85">
        <v>2570</v>
      </c>
      <c r="D121" s="85">
        <v>3050</v>
      </c>
      <c r="E121" s="85">
        <f t="shared" si="3"/>
        <v>480</v>
      </c>
      <c r="F121" s="68">
        <v>6.19</v>
      </c>
      <c r="G121" s="40">
        <f t="shared" si="4"/>
        <v>2971.2000000000003</v>
      </c>
      <c r="H121" s="79"/>
      <c r="I121" s="109"/>
      <c r="J121" s="50"/>
      <c r="K121" s="40">
        <f>сен.25!K121+окт.25!H121-окт.25!G121</f>
        <v>16619.390000000003</v>
      </c>
    </row>
    <row r="122" spans="1:11" x14ac:dyDescent="0.25">
      <c r="A122" s="111"/>
      <c r="B122" s="109">
        <v>118</v>
      </c>
      <c r="C122" s="85">
        <v>42992</v>
      </c>
      <c r="D122" s="85">
        <v>43633</v>
      </c>
      <c r="E122" s="85">
        <f t="shared" si="3"/>
        <v>641</v>
      </c>
      <c r="F122" s="68">
        <v>6.19</v>
      </c>
      <c r="G122" s="40">
        <f t="shared" si="4"/>
        <v>3967.7900000000004</v>
      </c>
      <c r="H122" s="79"/>
      <c r="I122" s="109"/>
      <c r="J122" s="50"/>
      <c r="K122" s="40">
        <f>сен.25!K122+окт.25!H122-окт.25!G122</f>
        <v>-1725.0099999999989</v>
      </c>
    </row>
    <row r="123" spans="1:11" x14ac:dyDescent="0.25">
      <c r="A123" s="111"/>
      <c r="B123" s="109">
        <v>120</v>
      </c>
      <c r="C123" s="85">
        <v>3317</v>
      </c>
      <c r="D123" s="85">
        <v>3375</v>
      </c>
      <c r="E123" s="85">
        <f t="shared" si="3"/>
        <v>58</v>
      </c>
      <c r="F123" s="13">
        <v>8.25</v>
      </c>
      <c r="G123" s="40">
        <f t="shared" si="4"/>
        <v>478.5</v>
      </c>
      <c r="H123" s="79"/>
      <c r="I123" s="109"/>
      <c r="J123" s="50"/>
      <c r="K123" s="40">
        <f>сен.25!K123+окт.25!H123-окт.25!G123</f>
        <v>-859.44000000000051</v>
      </c>
    </row>
    <row r="124" spans="1:11" x14ac:dyDescent="0.25">
      <c r="A124" s="111"/>
      <c r="B124" s="109">
        <v>121</v>
      </c>
      <c r="C124" s="85"/>
      <c r="D124" s="85"/>
      <c r="E124" s="85">
        <f t="shared" si="3"/>
        <v>0</v>
      </c>
      <c r="F124" s="13">
        <v>8.25</v>
      </c>
      <c r="G124" s="40">
        <f t="shared" si="4"/>
        <v>0</v>
      </c>
      <c r="H124" s="79"/>
      <c r="I124" s="109"/>
      <c r="J124" s="50"/>
      <c r="K124" s="40">
        <f>сен.25!K124+окт.25!H124-окт.25!G124</f>
        <v>0</v>
      </c>
    </row>
    <row r="125" spans="1:11" x14ac:dyDescent="0.25">
      <c r="A125" s="111"/>
      <c r="B125" s="109">
        <v>122</v>
      </c>
      <c r="C125" s="85">
        <v>23720</v>
      </c>
      <c r="D125" s="85">
        <v>23941</v>
      </c>
      <c r="E125" s="85">
        <f t="shared" si="3"/>
        <v>221</v>
      </c>
      <c r="F125" s="13">
        <v>8.25</v>
      </c>
      <c r="G125" s="40">
        <f t="shared" si="4"/>
        <v>1823.25</v>
      </c>
      <c r="H125" s="79"/>
      <c r="I125" s="109"/>
      <c r="J125" s="50"/>
      <c r="K125" s="40">
        <f>сен.25!K125+окт.25!H125-окт.25!G125</f>
        <v>3548.6900000000023</v>
      </c>
    </row>
    <row r="126" spans="1:11" x14ac:dyDescent="0.25">
      <c r="A126" s="111"/>
      <c r="B126" s="109">
        <v>123</v>
      </c>
      <c r="C126" s="85"/>
      <c r="D126" s="85"/>
      <c r="E126" s="85">
        <f t="shared" si="3"/>
        <v>0</v>
      </c>
      <c r="F126" s="13">
        <v>8.25</v>
      </c>
      <c r="G126" s="40">
        <f t="shared" si="4"/>
        <v>0</v>
      </c>
      <c r="H126" s="79"/>
      <c r="I126" s="109"/>
      <c r="J126" s="50"/>
      <c r="K126" s="40">
        <f>сен.25!K126+окт.25!H126-окт.25!G126</f>
        <v>0</v>
      </c>
    </row>
    <row r="127" spans="1:11" x14ac:dyDescent="0.25">
      <c r="A127" s="111"/>
      <c r="B127" s="109">
        <v>124</v>
      </c>
      <c r="C127" s="85">
        <v>7765</v>
      </c>
      <c r="D127" s="85">
        <v>7855</v>
      </c>
      <c r="E127" s="85">
        <f t="shared" si="3"/>
        <v>90</v>
      </c>
      <c r="F127" s="13">
        <v>8.25</v>
      </c>
      <c r="G127" s="40">
        <f t="shared" si="4"/>
        <v>742.5</v>
      </c>
      <c r="H127" s="79"/>
      <c r="I127" s="109"/>
      <c r="J127" s="50"/>
      <c r="K127" s="40">
        <f>сен.25!K127+окт.25!H127-окт.25!G127</f>
        <v>148.5</v>
      </c>
    </row>
    <row r="128" spans="1:11" s="7" customFormat="1" x14ac:dyDescent="0.25">
      <c r="A128" s="18"/>
      <c r="B128" s="114">
        <v>125</v>
      </c>
      <c r="C128" s="85">
        <v>208</v>
      </c>
      <c r="D128" s="85">
        <v>224</v>
      </c>
      <c r="E128" s="85">
        <f t="shared" si="3"/>
        <v>16</v>
      </c>
      <c r="F128" s="13">
        <v>8.25</v>
      </c>
      <c r="G128" s="62">
        <f t="shared" si="4"/>
        <v>132</v>
      </c>
      <c r="H128" s="79">
        <v>9182.25</v>
      </c>
      <c r="I128" s="109">
        <v>471202</v>
      </c>
      <c r="J128" s="50">
        <v>45936</v>
      </c>
      <c r="K128" s="62">
        <f>сен.25!K128+окт.25!H128-окт.25!G128</f>
        <v>10698.9</v>
      </c>
    </row>
    <row r="129" spans="1:11" x14ac:dyDescent="0.25">
      <c r="A129" s="111"/>
      <c r="B129" s="109">
        <v>126</v>
      </c>
      <c r="C129" s="85"/>
      <c r="D129" s="85"/>
      <c r="E129" s="85">
        <f t="shared" si="3"/>
        <v>0</v>
      </c>
      <c r="F129" s="13">
        <v>8.25</v>
      </c>
      <c r="G129" s="40">
        <f t="shared" si="4"/>
        <v>0</v>
      </c>
      <c r="H129" s="79"/>
      <c r="I129" s="109"/>
      <c r="J129" s="50"/>
      <c r="K129" s="40">
        <f>сен.25!K129+окт.25!H129-окт.25!G129</f>
        <v>0</v>
      </c>
    </row>
    <row r="130" spans="1:11" x14ac:dyDescent="0.25">
      <c r="A130" s="111"/>
      <c r="B130" s="109" t="s">
        <v>18</v>
      </c>
      <c r="C130" s="85">
        <v>31921</v>
      </c>
      <c r="D130" s="85">
        <v>32273</v>
      </c>
      <c r="E130" s="85">
        <f t="shared" si="3"/>
        <v>352</v>
      </c>
      <c r="F130" s="68">
        <v>6.19</v>
      </c>
      <c r="G130" s="40">
        <f t="shared" si="4"/>
        <v>2178.88</v>
      </c>
      <c r="H130" s="79">
        <v>500</v>
      </c>
      <c r="I130" s="109">
        <v>135533</v>
      </c>
      <c r="J130" s="50">
        <v>45944</v>
      </c>
      <c r="K130" s="40">
        <f>сен.25!K130+окт.25!H130-окт.25!G130</f>
        <v>4535.5000000000009</v>
      </c>
    </row>
    <row r="131" spans="1:11" x14ac:dyDescent="0.25">
      <c r="A131" s="111"/>
      <c r="B131" s="109" t="s">
        <v>19</v>
      </c>
      <c r="C131" s="85">
        <v>11228</v>
      </c>
      <c r="D131" s="85">
        <v>11536</v>
      </c>
      <c r="E131" s="85">
        <f t="shared" si="3"/>
        <v>308</v>
      </c>
      <c r="F131" s="68">
        <v>6.19</v>
      </c>
      <c r="G131" s="40">
        <f t="shared" si="4"/>
        <v>1906.5200000000002</v>
      </c>
      <c r="H131" s="79"/>
      <c r="I131" s="109"/>
      <c r="J131" s="50"/>
      <c r="K131" s="40">
        <f>сен.25!K131+окт.25!H131-окт.25!G131</f>
        <v>4619.05</v>
      </c>
    </row>
    <row r="132" spans="1:11" x14ac:dyDescent="0.25">
      <c r="A132" s="111"/>
      <c r="B132" s="109">
        <v>129</v>
      </c>
      <c r="C132" s="85">
        <v>6628</v>
      </c>
      <c r="D132" s="85">
        <v>6630</v>
      </c>
      <c r="E132" s="85">
        <f t="shared" si="3"/>
        <v>2</v>
      </c>
      <c r="F132" s="13">
        <v>8.25</v>
      </c>
      <c r="G132" s="40">
        <f t="shared" si="4"/>
        <v>16.5</v>
      </c>
      <c r="H132" s="79"/>
      <c r="I132" s="109"/>
      <c r="J132" s="50"/>
      <c r="K132" s="40">
        <f>сен.25!K132+окт.25!H132-окт.25!G132</f>
        <v>3900.5</v>
      </c>
    </row>
    <row r="133" spans="1:11" x14ac:dyDescent="0.25">
      <c r="A133" s="111"/>
      <c r="B133" s="109">
        <v>130</v>
      </c>
      <c r="C133" s="85">
        <v>486</v>
      </c>
      <c r="D133" s="85">
        <v>490</v>
      </c>
      <c r="E133" s="85">
        <f t="shared" si="3"/>
        <v>4</v>
      </c>
      <c r="F133" s="13">
        <v>8.25</v>
      </c>
      <c r="G133" s="40">
        <f t="shared" si="4"/>
        <v>33</v>
      </c>
      <c r="H133" s="79">
        <v>1000</v>
      </c>
      <c r="I133" s="109">
        <v>368258</v>
      </c>
      <c r="J133" s="50">
        <v>45943</v>
      </c>
      <c r="K133" s="40">
        <f>сен.25!K133+окт.25!H133-окт.25!G133</f>
        <v>167.10999999999967</v>
      </c>
    </row>
    <row r="134" spans="1:11" x14ac:dyDescent="0.25">
      <c r="A134" s="111"/>
      <c r="B134" s="109">
        <v>131</v>
      </c>
      <c r="C134" s="85"/>
      <c r="D134" s="85"/>
      <c r="E134" s="85">
        <f t="shared" si="3"/>
        <v>0</v>
      </c>
      <c r="F134" s="13">
        <v>8.25</v>
      </c>
      <c r="G134" s="40">
        <f t="shared" si="4"/>
        <v>0</v>
      </c>
      <c r="H134" s="79"/>
      <c r="I134" s="109"/>
      <c r="J134" s="50"/>
      <c r="K134" s="40">
        <f>сен.25!K134+окт.25!H134-окт.25!G134</f>
        <v>0</v>
      </c>
    </row>
    <row r="135" spans="1:11" x14ac:dyDescent="0.25">
      <c r="A135" s="111"/>
      <c r="B135" s="109">
        <v>132</v>
      </c>
      <c r="C135" s="85"/>
      <c r="D135" s="85"/>
      <c r="E135" s="85">
        <f t="shared" si="3"/>
        <v>0</v>
      </c>
      <c r="F135" s="13">
        <v>8.25</v>
      </c>
      <c r="G135" s="40">
        <f t="shared" si="4"/>
        <v>0</v>
      </c>
      <c r="H135" s="79"/>
      <c r="I135" s="109"/>
      <c r="J135" s="50"/>
      <c r="K135" s="40">
        <f>сен.25!K135+окт.25!H135-окт.25!G135</f>
        <v>0</v>
      </c>
    </row>
    <row r="136" spans="1:11" x14ac:dyDescent="0.25">
      <c r="A136" s="111"/>
      <c r="B136" s="109">
        <v>133</v>
      </c>
      <c r="C136" s="85"/>
      <c r="D136" s="85"/>
      <c r="E136" s="85">
        <f t="shared" si="3"/>
        <v>0</v>
      </c>
      <c r="F136" s="13">
        <v>8.25</v>
      </c>
      <c r="G136" s="40">
        <f t="shared" si="4"/>
        <v>0</v>
      </c>
      <c r="H136" s="79"/>
      <c r="I136" s="109"/>
      <c r="J136" s="50"/>
      <c r="K136" s="40">
        <f>сен.25!K136+окт.25!H136-окт.25!G136</f>
        <v>0</v>
      </c>
    </row>
    <row r="137" spans="1:11" x14ac:dyDescent="0.25">
      <c r="A137" s="111"/>
      <c r="B137" s="109">
        <v>134</v>
      </c>
      <c r="C137" s="85">
        <v>5495</v>
      </c>
      <c r="D137" s="85">
        <v>5500</v>
      </c>
      <c r="E137" s="85">
        <f t="shared" si="3"/>
        <v>5</v>
      </c>
      <c r="F137" s="13">
        <v>8.25</v>
      </c>
      <c r="G137" s="40">
        <f t="shared" si="4"/>
        <v>41.25</v>
      </c>
      <c r="H137" s="79">
        <f>1020+1479</f>
        <v>2499</v>
      </c>
      <c r="I137" s="109" t="s">
        <v>113</v>
      </c>
      <c r="J137" s="50" t="s">
        <v>114</v>
      </c>
      <c r="K137" s="40">
        <f>сен.25!K137+окт.25!H137-окт.25!G137</f>
        <v>-257.23</v>
      </c>
    </row>
    <row r="138" spans="1:11" x14ac:dyDescent="0.25">
      <c r="A138" s="111"/>
      <c r="B138" s="109">
        <v>135</v>
      </c>
      <c r="C138" s="85">
        <v>63982</v>
      </c>
      <c r="D138" s="85">
        <v>64715</v>
      </c>
      <c r="E138" s="85">
        <f t="shared" si="3"/>
        <v>733</v>
      </c>
      <c r="F138" s="68">
        <v>6.19</v>
      </c>
      <c r="G138" s="40">
        <f t="shared" si="4"/>
        <v>4537.2700000000004</v>
      </c>
      <c r="H138" s="79">
        <f>5000+5000</f>
        <v>10000</v>
      </c>
      <c r="I138" s="109" t="s">
        <v>115</v>
      </c>
      <c r="J138" s="50" t="s">
        <v>116</v>
      </c>
      <c r="K138" s="40">
        <f>сен.25!K138+окт.25!H138-окт.25!G138</f>
        <v>14757.269999999997</v>
      </c>
    </row>
    <row r="139" spans="1:11" x14ac:dyDescent="0.25">
      <c r="A139" s="111"/>
      <c r="B139" s="109">
        <v>136</v>
      </c>
      <c r="C139" s="85"/>
      <c r="D139" s="85"/>
      <c r="E139" s="85">
        <f t="shared" ref="E139:E202" si="5">D139-C139</f>
        <v>0</v>
      </c>
      <c r="F139" s="13">
        <v>8.25</v>
      </c>
      <c r="G139" s="40">
        <f t="shared" ref="G139:G202" si="6">F139*E139</f>
        <v>0</v>
      </c>
      <c r="H139" s="79"/>
      <c r="I139" s="109"/>
      <c r="J139" s="50"/>
      <c r="K139" s="40">
        <f>сен.25!K139+окт.25!H139-окт.25!G139</f>
        <v>0</v>
      </c>
    </row>
    <row r="140" spans="1:11" x14ac:dyDescent="0.25">
      <c r="A140" s="111"/>
      <c r="B140" s="109">
        <v>137</v>
      </c>
      <c r="C140" s="85">
        <v>1529</v>
      </c>
      <c r="D140" s="85">
        <v>1573</v>
      </c>
      <c r="E140" s="85">
        <f t="shared" si="5"/>
        <v>44</v>
      </c>
      <c r="F140" s="13">
        <v>8.25</v>
      </c>
      <c r="G140" s="40">
        <f t="shared" si="6"/>
        <v>363</v>
      </c>
      <c r="H140" s="79"/>
      <c r="I140" s="109"/>
      <c r="J140" s="50"/>
      <c r="K140" s="40">
        <f>сен.25!K140+окт.25!H140-окт.25!G140</f>
        <v>-10.889999999999986</v>
      </c>
    </row>
    <row r="141" spans="1:11" x14ac:dyDescent="0.25">
      <c r="A141" s="15"/>
      <c r="B141" s="109">
        <v>138</v>
      </c>
      <c r="C141" s="85">
        <v>7028</v>
      </c>
      <c r="D141" s="85">
        <f>C141+241</f>
        <v>7269</v>
      </c>
      <c r="E141" s="85">
        <f t="shared" si="5"/>
        <v>241</v>
      </c>
      <c r="F141" s="68">
        <v>6.19</v>
      </c>
      <c r="G141" s="40">
        <f t="shared" si="6"/>
        <v>1491.7900000000002</v>
      </c>
      <c r="H141" s="79"/>
      <c r="I141" s="109"/>
      <c r="J141" s="50"/>
      <c r="K141" s="40">
        <f>сен.25!K141+окт.25!H141-окт.25!G141</f>
        <v>-3705.3400000000011</v>
      </c>
    </row>
    <row r="142" spans="1:11" x14ac:dyDescent="0.25">
      <c r="A142" s="15"/>
      <c r="B142" s="109">
        <v>139</v>
      </c>
      <c r="C142" s="85"/>
      <c r="D142" s="85"/>
      <c r="E142" s="85">
        <f t="shared" si="5"/>
        <v>0</v>
      </c>
      <c r="F142" s="13">
        <v>8.25</v>
      </c>
      <c r="G142" s="40">
        <f t="shared" si="6"/>
        <v>0</v>
      </c>
      <c r="H142" s="79"/>
      <c r="I142" s="109"/>
      <c r="J142" s="50"/>
      <c r="K142" s="40">
        <f>сен.25!K142+окт.25!H142-окт.25!G142</f>
        <v>0</v>
      </c>
    </row>
    <row r="143" spans="1:11" s="7" customFormat="1" x14ac:dyDescent="0.25">
      <c r="A143" s="115"/>
      <c r="B143" s="114">
        <v>140</v>
      </c>
      <c r="C143" s="85">
        <v>5389</v>
      </c>
      <c r="D143" s="85">
        <v>5389</v>
      </c>
      <c r="E143" s="85">
        <f t="shared" si="5"/>
        <v>0</v>
      </c>
      <c r="F143" s="68">
        <v>6.19</v>
      </c>
      <c r="G143" s="62">
        <f t="shared" si="6"/>
        <v>0</v>
      </c>
      <c r="H143" s="79"/>
      <c r="I143" s="109"/>
      <c r="J143" s="50"/>
      <c r="K143" s="62">
        <f>сен.25!K143+окт.25!H143-окт.25!G143</f>
        <v>-113.0199999999999</v>
      </c>
    </row>
    <row r="144" spans="1:11" x14ac:dyDescent="0.25">
      <c r="A144" s="111"/>
      <c r="B144" s="109">
        <v>141</v>
      </c>
      <c r="C144" s="85">
        <v>140</v>
      </c>
      <c r="D144" s="85">
        <v>140</v>
      </c>
      <c r="E144" s="85">
        <f t="shared" si="5"/>
        <v>0</v>
      </c>
      <c r="F144" s="13">
        <v>8.25</v>
      </c>
      <c r="G144" s="40">
        <f t="shared" si="6"/>
        <v>0</v>
      </c>
      <c r="H144" s="79"/>
      <c r="I144" s="109"/>
      <c r="J144" s="50"/>
      <c r="K144" s="40">
        <f>сен.25!K144+окт.25!H144-окт.25!G144</f>
        <v>0</v>
      </c>
    </row>
    <row r="145" spans="1:11" x14ac:dyDescent="0.25">
      <c r="A145" s="111"/>
      <c r="B145" s="109">
        <v>142</v>
      </c>
      <c r="C145" s="85"/>
      <c r="D145" s="85"/>
      <c r="E145" s="85">
        <f t="shared" si="5"/>
        <v>0</v>
      </c>
      <c r="F145" s="13">
        <v>8.25</v>
      </c>
      <c r="G145" s="40">
        <f t="shared" si="6"/>
        <v>0</v>
      </c>
      <c r="H145" s="79"/>
      <c r="I145" s="109"/>
      <c r="J145" s="50"/>
      <c r="K145" s="40">
        <f>сен.25!K145+окт.25!H145-окт.25!G145</f>
        <v>0</v>
      </c>
    </row>
    <row r="146" spans="1:11" x14ac:dyDescent="0.25">
      <c r="A146" s="111"/>
      <c r="B146" s="109">
        <v>143</v>
      </c>
      <c r="C146" s="85">
        <v>9440</v>
      </c>
      <c r="D146" s="85">
        <v>9788</v>
      </c>
      <c r="E146" s="85">
        <f t="shared" si="5"/>
        <v>348</v>
      </c>
      <c r="F146" s="68">
        <v>6.19</v>
      </c>
      <c r="G146" s="40">
        <f t="shared" si="6"/>
        <v>2154.1200000000003</v>
      </c>
      <c r="H146" s="79">
        <v>2600</v>
      </c>
      <c r="I146" s="109">
        <v>481277</v>
      </c>
      <c r="J146" s="50">
        <v>45947</v>
      </c>
      <c r="K146" s="40">
        <f>сен.25!K146+окт.25!H146-окт.25!G146</f>
        <v>-5354.48</v>
      </c>
    </row>
    <row r="147" spans="1:11" x14ac:dyDescent="0.25">
      <c r="A147" s="111"/>
      <c r="B147" s="109">
        <v>144</v>
      </c>
      <c r="C147" s="85">
        <v>6671</v>
      </c>
      <c r="D147" s="85">
        <v>7034</v>
      </c>
      <c r="E147" s="85">
        <f t="shared" si="5"/>
        <v>363</v>
      </c>
      <c r="F147" s="13">
        <v>8.25</v>
      </c>
      <c r="G147" s="40">
        <f t="shared" si="6"/>
        <v>2994.75</v>
      </c>
      <c r="H147" s="79"/>
      <c r="I147" s="109"/>
      <c r="J147" s="50"/>
      <c r="K147" s="40">
        <f>сен.25!K147+окт.25!H147-окт.25!G147</f>
        <v>-12369.81</v>
      </c>
    </row>
    <row r="148" spans="1:11" x14ac:dyDescent="0.25">
      <c r="A148" s="111"/>
      <c r="B148" s="109">
        <v>145</v>
      </c>
      <c r="C148" s="85"/>
      <c r="D148" s="85"/>
      <c r="E148" s="85">
        <f t="shared" si="5"/>
        <v>0</v>
      </c>
      <c r="F148" s="13">
        <v>8.25</v>
      </c>
      <c r="G148" s="40">
        <f t="shared" si="6"/>
        <v>0</v>
      </c>
      <c r="H148" s="79"/>
      <c r="I148" s="109"/>
      <c r="J148" s="50"/>
      <c r="K148" s="40">
        <f>сен.25!K148+окт.25!H148-окт.25!G148</f>
        <v>0</v>
      </c>
    </row>
    <row r="149" spans="1:11" x14ac:dyDescent="0.25">
      <c r="A149" s="111"/>
      <c r="B149" s="109">
        <v>146</v>
      </c>
      <c r="C149" s="85"/>
      <c r="D149" s="85"/>
      <c r="E149" s="85">
        <f t="shared" si="5"/>
        <v>0</v>
      </c>
      <c r="F149" s="13">
        <v>8.25</v>
      </c>
      <c r="G149" s="40">
        <f t="shared" si="6"/>
        <v>0</v>
      </c>
      <c r="H149" s="79"/>
      <c r="I149" s="109"/>
      <c r="J149" s="50"/>
      <c r="K149" s="40">
        <f>сен.25!K149+окт.25!H149-окт.25!G149</f>
        <v>0</v>
      </c>
    </row>
    <row r="150" spans="1:11" x14ac:dyDescent="0.25">
      <c r="A150" s="111"/>
      <c r="B150" s="109">
        <v>147</v>
      </c>
      <c r="C150" s="92">
        <v>287</v>
      </c>
      <c r="D150" s="92">
        <v>287</v>
      </c>
      <c r="E150" s="85">
        <f t="shared" si="5"/>
        <v>0</v>
      </c>
      <c r="F150" s="13">
        <v>8.25</v>
      </c>
      <c r="G150" s="40">
        <f t="shared" si="6"/>
        <v>0</v>
      </c>
      <c r="H150" s="79"/>
      <c r="I150" s="109"/>
      <c r="J150" s="50"/>
      <c r="K150" s="40">
        <f>сен.25!K150+окт.25!H150-окт.25!G150</f>
        <v>0</v>
      </c>
    </row>
    <row r="151" spans="1:11" x14ac:dyDescent="0.25">
      <c r="A151" s="111"/>
      <c r="B151" s="109" t="s">
        <v>20</v>
      </c>
      <c r="C151" s="85">
        <v>24256</v>
      </c>
      <c r="D151" s="85">
        <v>24317</v>
      </c>
      <c r="E151" s="85">
        <f t="shared" si="5"/>
        <v>61</v>
      </c>
      <c r="F151" s="13">
        <v>8.25</v>
      </c>
      <c r="G151" s="40">
        <f t="shared" si="6"/>
        <v>503.25</v>
      </c>
      <c r="H151" s="79"/>
      <c r="I151" s="109"/>
      <c r="J151" s="50"/>
      <c r="K151" s="40">
        <f>сен.25!K151+окт.25!H151-окт.25!G151</f>
        <v>-2407.6</v>
      </c>
    </row>
    <row r="152" spans="1:11" x14ac:dyDescent="0.25">
      <c r="A152" s="111"/>
      <c r="B152" s="109">
        <v>149</v>
      </c>
      <c r="C152" s="85">
        <v>360</v>
      </c>
      <c r="D152" s="85">
        <v>360</v>
      </c>
      <c r="E152" s="85">
        <f t="shared" si="5"/>
        <v>0</v>
      </c>
      <c r="F152" s="13">
        <v>8.25</v>
      </c>
      <c r="G152" s="40">
        <f t="shared" si="6"/>
        <v>0</v>
      </c>
      <c r="H152" s="79"/>
      <c r="I152" s="109"/>
      <c r="J152" s="50"/>
      <c r="K152" s="40">
        <f>сен.25!K152+окт.25!H152-окт.25!G152</f>
        <v>0</v>
      </c>
    </row>
    <row r="153" spans="1:11" x14ac:dyDescent="0.25">
      <c r="A153" s="111"/>
      <c r="B153" s="109">
        <v>150</v>
      </c>
      <c r="C153" s="85">
        <v>10383</v>
      </c>
      <c r="D153" s="85">
        <v>10383</v>
      </c>
      <c r="E153" s="85">
        <f t="shared" si="5"/>
        <v>0</v>
      </c>
      <c r="F153" s="13">
        <v>8.25</v>
      </c>
      <c r="G153" s="40">
        <f t="shared" si="6"/>
        <v>0</v>
      </c>
      <c r="H153" s="79"/>
      <c r="I153" s="109"/>
      <c r="J153" s="50"/>
      <c r="K153" s="40">
        <f>сен.25!K153+окт.25!H153-окт.25!G153</f>
        <v>0</v>
      </c>
    </row>
    <row r="154" spans="1:11" x14ac:dyDescent="0.25">
      <c r="A154" s="19"/>
      <c r="B154" s="109">
        <v>151</v>
      </c>
      <c r="C154" s="85">
        <v>649</v>
      </c>
      <c r="D154" s="85">
        <v>691</v>
      </c>
      <c r="E154" s="85">
        <f t="shared" si="5"/>
        <v>42</v>
      </c>
      <c r="F154" s="13">
        <v>8.25</v>
      </c>
      <c r="G154" s="40">
        <f t="shared" si="6"/>
        <v>346.5</v>
      </c>
      <c r="H154" s="79"/>
      <c r="I154" s="109"/>
      <c r="J154" s="50"/>
      <c r="K154" s="40">
        <f>сен.25!K154+окт.25!H154-окт.25!G154</f>
        <v>-1405.9099999999999</v>
      </c>
    </row>
    <row r="155" spans="1:11" x14ac:dyDescent="0.25">
      <c r="A155" s="111"/>
      <c r="B155" s="109">
        <v>152</v>
      </c>
      <c r="C155" s="85">
        <v>2572</v>
      </c>
      <c r="D155" s="85">
        <v>2572</v>
      </c>
      <c r="E155" s="85">
        <f t="shared" si="5"/>
        <v>0</v>
      </c>
      <c r="F155" s="70">
        <v>6.19</v>
      </c>
      <c r="G155" s="40">
        <f t="shared" si="6"/>
        <v>0</v>
      </c>
      <c r="H155" s="79"/>
      <c r="I155" s="109"/>
      <c r="J155" s="50"/>
      <c r="K155" s="40">
        <f>сен.25!K155+окт.25!H155-окт.25!G155</f>
        <v>-2078.6400000000003</v>
      </c>
    </row>
    <row r="156" spans="1:11" x14ac:dyDescent="0.25">
      <c r="A156" s="111"/>
      <c r="B156" s="109">
        <v>153</v>
      </c>
      <c r="C156" s="85">
        <v>37382</v>
      </c>
      <c r="D156" s="85">
        <v>39360</v>
      </c>
      <c r="E156" s="85">
        <f t="shared" si="5"/>
        <v>1978</v>
      </c>
      <c r="F156" s="70">
        <v>0</v>
      </c>
      <c r="G156" s="40">
        <f t="shared" si="6"/>
        <v>0</v>
      </c>
      <c r="H156" s="79"/>
      <c r="I156" s="109"/>
      <c r="J156" s="50"/>
      <c r="K156" s="40">
        <f>сен.25!K156+окт.25!H156-окт.25!G156</f>
        <v>9915.01</v>
      </c>
    </row>
    <row r="157" spans="1:11" x14ac:dyDescent="0.25">
      <c r="A157" s="111"/>
      <c r="B157" s="109">
        <v>154</v>
      </c>
      <c r="C157" s="85"/>
      <c r="D157" s="85"/>
      <c r="E157" s="85">
        <f t="shared" si="5"/>
        <v>0</v>
      </c>
      <c r="F157" s="13">
        <v>8.25</v>
      </c>
      <c r="G157" s="40">
        <f t="shared" si="6"/>
        <v>0</v>
      </c>
      <c r="H157" s="79"/>
      <c r="I157" s="109"/>
      <c r="J157" s="50"/>
      <c r="K157" s="40">
        <f>сен.25!K157+окт.25!H157-окт.25!G157</f>
        <v>0</v>
      </c>
    </row>
    <row r="158" spans="1:11" x14ac:dyDescent="0.25">
      <c r="A158" s="111"/>
      <c r="B158" s="109">
        <v>155</v>
      </c>
      <c r="C158" s="85">
        <v>1357</v>
      </c>
      <c r="D158" s="85">
        <v>1357</v>
      </c>
      <c r="E158" s="85">
        <f t="shared" si="5"/>
        <v>0</v>
      </c>
      <c r="F158" s="13">
        <v>8.25</v>
      </c>
      <c r="G158" s="40">
        <f t="shared" si="6"/>
        <v>0</v>
      </c>
      <c r="H158" s="79"/>
      <c r="I158" s="109"/>
      <c r="J158" s="50"/>
      <c r="K158" s="40">
        <f>сен.25!K158+окт.25!H158-окт.25!G158</f>
        <v>-16.5</v>
      </c>
    </row>
    <row r="159" spans="1:11" x14ac:dyDescent="0.25">
      <c r="A159" s="111"/>
      <c r="B159" s="109">
        <v>156</v>
      </c>
      <c r="C159" s="85">
        <v>46531</v>
      </c>
      <c r="D159" s="85">
        <v>47474</v>
      </c>
      <c r="E159" s="85">
        <f t="shared" si="5"/>
        <v>943</v>
      </c>
      <c r="F159" s="68">
        <v>6.19</v>
      </c>
      <c r="G159" s="40">
        <f t="shared" si="6"/>
        <v>5837.17</v>
      </c>
      <c r="H159" s="79"/>
      <c r="I159" s="109"/>
      <c r="J159" s="50"/>
      <c r="K159" s="40">
        <f>сен.25!K159+окт.25!H159-окт.25!G159</f>
        <v>-3582.8000000000011</v>
      </c>
    </row>
    <row r="160" spans="1:11" x14ac:dyDescent="0.25">
      <c r="A160" s="111"/>
      <c r="B160" s="109">
        <v>157</v>
      </c>
      <c r="C160" s="85">
        <v>8278</v>
      </c>
      <c r="D160" s="85">
        <v>8313</v>
      </c>
      <c r="E160" s="85">
        <f t="shared" si="5"/>
        <v>35</v>
      </c>
      <c r="F160" s="68">
        <v>6.19</v>
      </c>
      <c r="G160" s="40">
        <f t="shared" si="6"/>
        <v>216.65</v>
      </c>
      <c r="H160" s="79">
        <v>500</v>
      </c>
      <c r="I160" s="109">
        <v>96092</v>
      </c>
      <c r="J160" s="50">
        <v>45950</v>
      </c>
      <c r="K160" s="40">
        <f>сен.25!K160+окт.25!H160-окт.25!G160</f>
        <v>-1502.0100000000002</v>
      </c>
    </row>
    <row r="161" spans="1:11" x14ac:dyDescent="0.25">
      <c r="A161" s="111"/>
      <c r="B161" s="109">
        <v>158</v>
      </c>
      <c r="C161" s="85">
        <v>1337</v>
      </c>
      <c r="D161" s="85">
        <v>1458</v>
      </c>
      <c r="E161" s="85">
        <f t="shared" si="5"/>
        <v>121</v>
      </c>
      <c r="F161" s="13">
        <v>8.25</v>
      </c>
      <c r="G161" s="40">
        <f t="shared" si="6"/>
        <v>998.25</v>
      </c>
      <c r="H161" s="79"/>
      <c r="I161" s="109"/>
      <c r="J161" s="50"/>
      <c r="K161" s="40">
        <f>сен.25!K161+окт.25!H161-окт.25!G161</f>
        <v>-2915.45</v>
      </c>
    </row>
    <row r="162" spans="1:11" x14ac:dyDescent="0.25">
      <c r="A162" s="111"/>
      <c r="B162" s="109">
        <v>159</v>
      </c>
      <c r="C162" s="85">
        <v>1605</v>
      </c>
      <c r="D162" s="85">
        <v>1631</v>
      </c>
      <c r="E162" s="85">
        <f t="shared" si="5"/>
        <v>26</v>
      </c>
      <c r="F162" s="13">
        <v>8.25</v>
      </c>
      <c r="G162" s="40">
        <f t="shared" si="6"/>
        <v>214.5</v>
      </c>
      <c r="H162" s="79"/>
      <c r="I162" s="109"/>
      <c r="J162" s="50"/>
      <c r="K162" s="40">
        <f>сен.25!K162+окт.25!H162-окт.25!G162</f>
        <v>3050.16</v>
      </c>
    </row>
    <row r="163" spans="1:11" x14ac:dyDescent="0.25">
      <c r="A163" s="111"/>
      <c r="B163" s="109">
        <v>160</v>
      </c>
      <c r="C163" s="85">
        <v>2890</v>
      </c>
      <c r="D163" s="85">
        <v>2890</v>
      </c>
      <c r="E163" s="85">
        <f t="shared" si="5"/>
        <v>0</v>
      </c>
      <c r="F163" s="13">
        <v>8.25</v>
      </c>
      <c r="G163" s="40">
        <f t="shared" si="6"/>
        <v>0</v>
      </c>
      <c r="H163" s="79"/>
      <c r="I163" s="109"/>
      <c r="J163" s="50"/>
      <c r="K163" s="40">
        <f>сен.25!K163+окт.25!H163-окт.25!G163</f>
        <v>0</v>
      </c>
    </row>
    <row r="164" spans="1:11" x14ac:dyDescent="0.25">
      <c r="A164" s="66"/>
      <c r="B164" s="109">
        <v>161</v>
      </c>
      <c r="C164" s="85"/>
      <c r="D164" s="85"/>
      <c r="E164" s="85">
        <f t="shared" si="5"/>
        <v>0</v>
      </c>
      <c r="F164" s="13">
        <v>8.25</v>
      </c>
      <c r="G164" s="40">
        <f t="shared" si="6"/>
        <v>0</v>
      </c>
      <c r="H164" s="79"/>
      <c r="I164" s="109"/>
      <c r="J164" s="50"/>
      <c r="K164" s="40">
        <f>сен.25!K164+окт.25!H164-окт.25!G164</f>
        <v>0</v>
      </c>
    </row>
    <row r="165" spans="1:11" x14ac:dyDescent="0.25">
      <c r="A165" s="111"/>
      <c r="B165" s="109">
        <v>162</v>
      </c>
      <c r="C165" s="85">
        <v>6423</v>
      </c>
      <c r="D165" s="85">
        <v>6582</v>
      </c>
      <c r="E165" s="85">
        <f t="shared" si="5"/>
        <v>159</v>
      </c>
      <c r="F165" s="13">
        <v>8.25</v>
      </c>
      <c r="G165" s="40">
        <f t="shared" si="6"/>
        <v>1311.75</v>
      </c>
      <c r="H165" s="79"/>
      <c r="I165" s="109"/>
      <c r="J165" s="50"/>
      <c r="K165" s="40">
        <f>сен.25!K165+окт.25!H165-окт.25!G165</f>
        <v>-378.37999999999965</v>
      </c>
    </row>
    <row r="166" spans="1:11" x14ac:dyDescent="0.25">
      <c r="A166" s="111"/>
      <c r="B166" s="109" t="s">
        <v>21</v>
      </c>
      <c r="C166" s="85">
        <v>83508</v>
      </c>
      <c r="D166" s="92">
        <v>84820</v>
      </c>
      <c r="E166" s="85">
        <f t="shared" si="5"/>
        <v>1312</v>
      </c>
      <c r="F166" s="68">
        <v>6.19</v>
      </c>
      <c r="G166" s="40">
        <f t="shared" si="6"/>
        <v>8121.2800000000007</v>
      </c>
      <c r="H166" s="79"/>
      <c r="I166" s="109"/>
      <c r="J166" s="50"/>
      <c r="K166" s="40">
        <f>сен.25!K166+окт.25!H166-окт.25!G166</f>
        <v>44908.61</v>
      </c>
    </row>
    <row r="167" spans="1:11" x14ac:dyDescent="0.25">
      <c r="A167" s="111"/>
      <c r="B167" s="109">
        <v>164</v>
      </c>
      <c r="C167" s="85">
        <v>657</v>
      </c>
      <c r="D167" s="85">
        <v>657</v>
      </c>
      <c r="E167" s="85">
        <f t="shared" si="5"/>
        <v>0</v>
      </c>
      <c r="F167" s="13">
        <v>8.25</v>
      </c>
      <c r="G167" s="40">
        <f t="shared" si="6"/>
        <v>0</v>
      </c>
      <c r="H167" s="79"/>
      <c r="I167" s="109"/>
      <c r="J167" s="50"/>
      <c r="K167" s="40">
        <f>сен.25!K167+окт.25!H167-окт.25!G167</f>
        <v>-4835.1600000000008</v>
      </c>
    </row>
    <row r="168" spans="1:11" x14ac:dyDescent="0.25">
      <c r="A168" s="111"/>
      <c r="B168" s="109">
        <v>165</v>
      </c>
      <c r="C168" s="85">
        <v>32268</v>
      </c>
      <c r="D168" s="85">
        <v>32268</v>
      </c>
      <c r="E168" s="85">
        <f t="shared" si="5"/>
        <v>0</v>
      </c>
      <c r="F168" s="13">
        <v>8.25</v>
      </c>
      <c r="G168" s="40">
        <f t="shared" si="6"/>
        <v>0</v>
      </c>
      <c r="H168" s="79"/>
      <c r="I168" s="109"/>
      <c r="J168" s="50"/>
      <c r="K168" s="40">
        <f>сен.25!K168+окт.25!H168-окт.25!G168</f>
        <v>0</v>
      </c>
    </row>
    <row r="169" spans="1:11" x14ac:dyDescent="0.25">
      <c r="A169" s="111"/>
      <c r="B169" s="109">
        <v>166</v>
      </c>
      <c r="C169" s="85"/>
      <c r="D169" s="85"/>
      <c r="E169" s="85">
        <f t="shared" si="5"/>
        <v>0</v>
      </c>
      <c r="F169" s="13">
        <v>8.25</v>
      </c>
      <c r="G169" s="40">
        <f t="shared" si="6"/>
        <v>0</v>
      </c>
      <c r="H169" s="79"/>
      <c r="I169" s="109"/>
      <c r="J169" s="50"/>
      <c r="K169" s="40">
        <f>сен.25!K169+окт.25!H169-окт.25!G169</f>
        <v>0</v>
      </c>
    </row>
    <row r="170" spans="1:11" x14ac:dyDescent="0.25">
      <c r="A170" s="111"/>
      <c r="B170" s="109">
        <v>167</v>
      </c>
      <c r="C170" s="85"/>
      <c r="D170" s="85"/>
      <c r="E170" s="85">
        <f t="shared" si="5"/>
        <v>0</v>
      </c>
      <c r="F170" s="13">
        <v>8.25</v>
      </c>
      <c r="G170" s="40">
        <f t="shared" si="6"/>
        <v>0</v>
      </c>
      <c r="H170" s="79"/>
      <c r="I170" s="109"/>
      <c r="J170" s="50"/>
      <c r="K170" s="40">
        <f>сен.25!K170+окт.25!H170-окт.25!G170</f>
        <v>0</v>
      </c>
    </row>
    <row r="171" spans="1:11" x14ac:dyDescent="0.25">
      <c r="A171" s="111"/>
      <c r="B171" s="109">
        <v>168</v>
      </c>
      <c r="C171" s="85">
        <v>20860</v>
      </c>
      <c r="D171" s="85">
        <v>21054</v>
      </c>
      <c r="E171" s="85">
        <f t="shared" si="5"/>
        <v>194</v>
      </c>
      <c r="F171" s="13">
        <v>8.25</v>
      </c>
      <c r="G171" s="40">
        <f t="shared" si="6"/>
        <v>1600.5</v>
      </c>
      <c r="H171" s="83"/>
      <c r="K171" s="40">
        <f>сен.25!K171+сен.25!H171-окт.25!G171</f>
        <v>-2502.8399999999992</v>
      </c>
    </row>
    <row r="172" spans="1:11" x14ac:dyDescent="0.25">
      <c r="A172" s="111"/>
      <c r="B172" s="109">
        <v>169</v>
      </c>
      <c r="C172" s="85"/>
      <c r="D172" s="85"/>
      <c r="E172" s="85">
        <f t="shared" si="5"/>
        <v>0</v>
      </c>
      <c r="F172" s="13">
        <v>8.25</v>
      </c>
      <c r="G172" s="40">
        <f t="shared" si="6"/>
        <v>0</v>
      </c>
      <c r="H172" s="79"/>
      <c r="I172" s="109"/>
      <c r="J172" s="50"/>
      <c r="K172" s="40">
        <f>сен.25!K172+окт.25!H172-окт.25!G172</f>
        <v>0</v>
      </c>
    </row>
    <row r="173" spans="1:11" x14ac:dyDescent="0.25">
      <c r="A173" s="111"/>
      <c r="B173" s="109">
        <v>170</v>
      </c>
      <c r="C173" s="85">
        <v>2289</v>
      </c>
      <c r="D173" s="85">
        <v>2289</v>
      </c>
      <c r="E173" s="85">
        <f t="shared" si="5"/>
        <v>0</v>
      </c>
      <c r="F173" s="13">
        <v>8.25</v>
      </c>
      <c r="G173" s="40">
        <f t="shared" si="6"/>
        <v>0</v>
      </c>
      <c r="H173" s="79"/>
      <c r="I173" s="109"/>
      <c r="J173" s="50"/>
      <c r="K173" s="40">
        <f>сен.25!K173+окт.25!H173-окт.25!G173</f>
        <v>733</v>
      </c>
    </row>
    <row r="174" spans="1:11" x14ac:dyDescent="0.25">
      <c r="A174" s="111"/>
      <c r="B174" s="109">
        <v>171</v>
      </c>
      <c r="C174" s="85">
        <v>25285</v>
      </c>
      <c r="D174" s="85">
        <v>25512</v>
      </c>
      <c r="E174" s="85">
        <f t="shared" si="5"/>
        <v>227</v>
      </c>
      <c r="F174" s="70">
        <v>6.19</v>
      </c>
      <c r="G174" s="40">
        <f t="shared" si="6"/>
        <v>1405.13</v>
      </c>
      <c r="H174" s="79"/>
      <c r="I174" s="109"/>
      <c r="J174" s="50"/>
      <c r="K174" s="40">
        <f>сен.25!K174+окт.25!H174-окт.25!G174</f>
        <v>-26.880000000001019</v>
      </c>
    </row>
    <row r="175" spans="1:11" x14ac:dyDescent="0.25">
      <c r="A175" s="111"/>
      <c r="B175" s="109">
        <v>172</v>
      </c>
      <c r="C175" s="85">
        <v>84675</v>
      </c>
      <c r="D175" s="85">
        <v>86660</v>
      </c>
      <c r="E175" s="85">
        <f t="shared" si="5"/>
        <v>1985</v>
      </c>
      <c r="F175" s="13">
        <v>8.25</v>
      </c>
      <c r="G175" s="40">
        <f t="shared" si="6"/>
        <v>16376.25</v>
      </c>
      <c r="H175" s="79"/>
      <c r="I175" s="109"/>
      <c r="J175" s="50"/>
      <c r="K175" s="40">
        <f>сен.25!K175+окт.25!H175-окт.25!G175</f>
        <v>-41277.339999999997</v>
      </c>
    </row>
    <row r="176" spans="1:11" x14ac:dyDescent="0.25">
      <c r="A176" s="111"/>
      <c r="B176" s="109">
        <v>173</v>
      </c>
      <c r="C176" s="85">
        <v>144059</v>
      </c>
      <c r="D176" s="85">
        <v>144765</v>
      </c>
      <c r="E176" s="85">
        <f t="shared" si="5"/>
        <v>706</v>
      </c>
      <c r="F176" s="68">
        <v>6.19</v>
      </c>
      <c r="G176" s="40">
        <f t="shared" si="6"/>
        <v>4370.1400000000003</v>
      </c>
      <c r="H176" s="79">
        <v>3600</v>
      </c>
      <c r="I176" s="109">
        <v>674881</v>
      </c>
      <c r="J176" s="50">
        <v>45938</v>
      </c>
      <c r="K176" s="40">
        <f>сен.25!K176+окт.25!H176-окт.25!G176</f>
        <v>4526.7099999999982</v>
      </c>
    </row>
    <row r="177" spans="1:11" x14ac:dyDescent="0.25">
      <c r="A177" s="111"/>
      <c r="B177" s="109">
        <v>174</v>
      </c>
      <c r="C177" s="85">
        <v>5</v>
      </c>
      <c r="D177" s="85">
        <v>5</v>
      </c>
      <c r="E177" s="85">
        <f t="shared" si="5"/>
        <v>0</v>
      </c>
      <c r="F177" s="13">
        <v>8.25</v>
      </c>
      <c r="G177" s="40">
        <f t="shared" si="6"/>
        <v>0</v>
      </c>
      <c r="H177" s="79"/>
      <c r="I177" s="109"/>
      <c r="J177" s="50"/>
      <c r="K177" s="40">
        <f>сен.25!K177+окт.25!H177-окт.25!G177</f>
        <v>0</v>
      </c>
    </row>
    <row r="178" spans="1:11" x14ac:dyDescent="0.25">
      <c r="A178" s="111"/>
      <c r="B178" s="109">
        <f>175</f>
        <v>175</v>
      </c>
      <c r="C178" s="85">
        <v>5830</v>
      </c>
      <c r="D178" s="85">
        <v>5878</v>
      </c>
      <c r="E178" s="85">
        <f t="shared" si="5"/>
        <v>48</v>
      </c>
      <c r="F178" s="13">
        <v>8.25</v>
      </c>
      <c r="G178" s="40">
        <f t="shared" si="6"/>
        <v>396</v>
      </c>
      <c r="H178" s="79"/>
      <c r="I178" s="109"/>
      <c r="J178" s="50"/>
      <c r="K178" s="40">
        <f>сен.25!K178+окт.25!H178-окт.25!G178</f>
        <v>2674.0999999999995</v>
      </c>
    </row>
    <row r="179" spans="1:11" x14ac:dyDescent="0.25">
      <c r="A179" s="111"/>
      <c r="B179" s="109">
        <v>176</v>
      </c>
      <c r="C179" s="85">
        <v>5</v>
      </c>
      <c r="D179" s="85">
        <v>5</v>
      </c>
      <c r="E179" s="85">
        <f t="shared" si="5"/>
        <v>0</v>
      </c>
      <c r="F179" s="13">
        <v>8.25</v>
      </c>
      <c r="G179" s="40">
        <f t="shared" si="6"/>
        <v>0</v>
      </c>
      <c r="H179" s="79"/>
      <c r="I179" s="109"/>
      <c r="J179" s="50"/>
      <c r="K179" s="40">
        <f>сен.25!K179+окт.25!H179-окт.25!G179</f>
        <v>0</v>
      </c>
    </row>
    <row r="180" spans="1:11" x14ac:dyDescent="0.25">
      <c r="A180" s="111"/>
      <c r="B180" s="109">
        <v>177</v>
      </c>
      <c r="C180" s="85">
        <v>14267</v>
      </c>
      <c r="D180" s="85">
        <v>14658</v>
      </c>
      <c r="E180" s="85">
        <f t="shared" si="5"/>
        <v>391</v>
      </c>
      <c r="F180" s="13">
        <v>8.25</v>
      </c>
      <c r="G180" s="40">
        <f t="shared" si="6"/>
        <v>3225.75</v>
      </c>
      <c r="H180" s="79"/>
      <c r="I180" s="109"/>
      <c r="J180" s="50"/>
      <c r="K180" s="40">
        <f>сен.25!K180+окт.25!H180-окт.25!G180</f>
        <v>-4935.1799999999994</v>
      </c>
    </row>
    <row r="181" spans="1:11" x14ac:dyDescent="0.25">
      <c r="A181" s="111"/>
      <c r="B181" s="109">
        <v>178</v>
      </c>
      <c r="C181" s="85"/>
      <c r="D181" s="85"/>
      <c r="E181" s="85">
        <f t="shared" si="5"/>
        <v>0</v>
      </c>
      <c r="F181" s="13">
        <v>8.25</v>
      </c>
      <c r="G181" s="40">
        <f t="shared" si="6"/>
        <v>0</v>
      </c>
      <c r="H181" s="79"/>
      <c r="I181" s="109"/>
      <c r="J181" s="50"/>
      <c r="K181" s="40">
        <f>сен.25!K181+окт.25!H181-окт.25!G181</f>
        <v>0</v>
      </c>
    </row>
    <row r="182" spans="1:11" x14ac:dyDescent="0.25">
      <c r="A182" s="111"/>
      <c r="B182" s="109">
        <v>179</v>
      </c>
      <c r="C182" s="85"/>
      <c r="D182" s="85"/>
      <c r="E182" s="85">
        <f t="shared" si="5"/>
        <v>0</v>
      </c>
      <c r="F182" s="13">
        <v>8.25</v>
      </c>
      <c r="G182" s="40">
        <f t="shared" si="6"/>
        <v>0</v>
      </c>
      <c r="H182" s="79"/>
      <c r="I182" s="109"/>
      <c r="J182" s="50"/>
      <c r="K182" s="40">
        <f>сен.25!K182+окт.25!H182-окт.25!G182</f>
        <v>0</v>
      </c>
    </row>
    <row r="183" spans="1:11" x14ac:dyDescent="0.25">
      <c r="A183" s="111"/>
      <c r="B183" s="109">
        <v>180</v>
      </c>
      <c r="C183" s="85"/>
      <c r="D183" s="85"/>
      <c r="E183" s="85">
        <f t="shared" si="5"/>
        <v>0</v>
      </c>
      <c r="F183" s="13">
        <v>8.25</v>
      </c>
      <c r="G183" s="40">
        <f t="shared" si="6"/>
        <v>0</v>
      </c>
      <c r="H183" s="79"/>
      <c r="I183" s="109"/>
      <c r="J183" s="50"/>
      <c r="K183" s="40">
        <f>сен.25!K183+окт.25!H183-окт.25!G183</f>
        <v>0</v>
      </c>
    </row>
    <row r="184" spans="1:11" x14ac:dyDescent="0.25">
      <c r="A184" s="111"/>
      <c r="B184" s="109">
        <v>181</v>
      </c>
      <c r="C184" s="85">
        <v>348</v>
      </c>
      <c r="D184" s="85">
        <v>348</v>
      </c>
      <c r="E184" s="85">
        <f t="shared" si="5"/>
        <v>0</v>
      </c>
      <c r="F184" s="13">
        <v>8.25</v>
      </c>
      <c r="G184" s="40">
        <f t="shared" si="6"/>
        <v>0</v>
      </c>
      <c r="H184" s="79"/>
      <c r="I184" s="109"/>
      <c r="J184" s="50"/>
      <c r="K184" s="40">
        <f>сен.25!K184+окт.25!H184-окт.25!G184</f>
        <v>-1720.83</v>
      </c>
    </row>
    <row r="185" spans="1:11" x14ac:dyDescent="0.25">
      <c r="A185" s="111"/>
      <c r="B185" s="109">
        <v>182</v>
      </c>
      <c r="C185" s="85"/>
      <c r="D185" s="85"/>
      <c r="E185" s="85">
        <f t="shared" si="5"/>
        <v>0</v>
      </c>
      <c r="F185" s="13">
        <v>8.25</v>
      </c>
      <c r="G185" s="40">
        <f t="shared" si="6"/>
        <v>0</v>
      </c>
      <c r="H185" s="79"/>
      <c r="I185" s="109"/>
      <c r="J185" s="50"/>
      <c r="K185" s="40">
        <f>сен.25!K185+окт.25!H185-окт.25!G185</f>
        <v>0</v>
      </c>
    </row>
    <row r="186" spans="1:11" x14ac:dyDescent="0.25">
      <c r="A186" s="111"/>
      <c r="B186" s="109">
        <v>183</v>
      </c>
      <c r="C186" s="85">
        <v>60</v>
      </c>
      <c r="D186" s="85">
        <v>60</v>
      </c>
      <c r="E186" s="85">
        <f t="shared" si="5"/>
        <v>0</v>
      </c>
      <c r="F186" s="13">
        <v>8.25</v>
      </c>
      <c r="G186" s="40">
        <f t="shared" si="6"/>
        <v>0</v>
      </c>
      <c r="H186" s="79"/>
      <c r="I186" s="109"/>
      <c r="J186" s="50"/>
      <c r="K186" s="40">
        <f>сен.25!K186+окт.25!H186-окт.25!G186</f>
        <v>-263.88</v>
      </c>
    </row>
    <row r="187" spans="1:11" x14ac:dyDescent="0.25">
      <c r="A187" s="111"/>
      <c r="B187" s="109">
        <v>184</v>
      </c>
      <c r="C187" s="85"/>
      <c r="D187" s="85"/>
      <c r="E187" s="85">
        <f t="shared" si="5"/>
        <v>0</v>
      </c>
      <c r="F187" s="13">
        <v>8.25</v>
      </c>
      <c r="G187" s="40">
        <f t="shared" si="6"/>
        <v>0</v>
      </c>
      <c r="H187" s="79"/>
      <c r="I187" s="109"/>
      <c r="J187" s="50"/>
      <c r="K187" s="40">
        <f>сен.25!K187+окт.25!H187-окт.25!G187</f>
        <v>0</v>
      </c>
    </row>
    <row r="188" spans="1:11" x14ac:dyDescent="0.25">
      <c r="A188" s="111"/>
      <c r="B188" s="109">
        <v>185</v>
      </c>
      <c r="C188" s="85"/>
      <c r="D188" s="85"/>
      <c r="E188" s="85">
        <f t="shared" si="5"/>
        <v>0</v>
      </c>
      <c r="F188" s="13">
        <v>8.25</v>
      </c>
      <c r="G188" s="40">
        <f t="shared" si="6"/>
        <v>0</v>
      </c>
      <c r="H188" s="79"/>
      <c r="I188" s="109"/>
      <c r="J188" s="50"/>
      <c r="K188" s="40">
        <f>сен.25!K188+окт.25!H188-окт.25!G188</f>
        <v>0</v>
      </c>
    </row>
    <row r="189" spans="1:11" x14ac:dyDescent="0.25">
      <c r="A189" s="111"/>
      <c r="B189" s="109">
        <v>186</v>
      </c>
      <c r="C189" s="85"/>
      <c r="D189" s="85"/>
      <c r="E189" s="85">
        <f t="shared" si="5"/>
        <v>0</v>
      </c>
      <c r="F189" s="13">
        <v>8.25</v>
      </c>
      <c r="G189" s="40">
        <f t="shared" si="6"/>
        <v>0</v>
      </c>
      <c r="H189" s="79"/>
      <c r="I189" s="109"/>
      <c r="J189" s="50"/>
      <c r="K189" s="40">
        <f>сен.25!K189+окт.25!H189-окт.25!G189</f>
        <v>0</v>
      </c>
    </row>
    <row r="190" spans="1:11" x14ac:dyDescent="0.25">
      <c r="A190" s="111"/>
      <c r="B190" s="109">
        <v>187</v>
      </c>
      <c r="C190" s="85">
        <v>30073</v>
      </c>
      <c r="D190" s="85">
        <v>30225</v>
      </c>
      <c r="E190" s="85">
        <f t="shared" si="5"/>
        <v>152</v>
      </c>
      <c r="F190" s="13">
        <v>8.25</v>
      </c>
      <c r="G190" s="40">
        <f t="shared" si="6"/>
        <v>1254</v>
      </c>
      <c r="H190" s="79"/>
      <c r="I190" s="109"/>
      <c r="J190" s="50"/>
      <c r="K190" s="40">
        <f>сен.25!K190+окт.25!H190-окт.25!G190</f>
        <v>4570.26</v>
      </c>
    </row>
    <row r="191" spans="1:11" x14ac:dyDescent="0.25">
      <c r="A191" s="111"/>
      <c r="B191" s="109">
        <v>188</v>
      </c>
      <c r="C191" s="85">
        <v>4541</v>
      </c>
      <c r="D191" s="85">
        <v>4541</v>
      </c>
      <c r="E191" s="85">
        <f t="shared" si="5"/>
        <v>0</v>
      </c>
      <c r="F191" s="13">
        <v>8.25</v>
      </c>
      <c r="G191" s="40">
        <f t="shared" si="6"/>
        <v>0</v>
      </c>
      <c r="H191" s="79"/>
      <c r="I191" s="109"/>
      <c r="J191" s="50"/>
      <c r="K191" s="40">
        <f>сен.25!K191+окт.25!H191-окт.25!G191</f>
        <v>-942.45</v>
      </c>
    </row>
    <row r="192" spans="1:11" x14ac:dyDescent="0.25">
      <c r="A192" s="111"/>
      <c r="B192" s="109">
        <v>189</v>
      </c>
      <c r="C192" s="85">
        <v>6953</v>
      </c>
      <c r="D192" s="85">
        <v>7019</v>
      </c>
      <c r="E192" s="85">
        <f t="shared" si="5"/>
        <v>66</v>
      </c>
      <c r="F192" s="13">
        <v>8.25</v>
      </c>
      <c r="G192" s="40">
        <f t="shared" si="6"/>
        <v>544.5</v>
      </c>
      <c r="H192" s="79">
        <v>3000</v>
      </c>
      <c r="I192" s="109">
        <v>476557</v>
      </c>
      <c r="J192" s="50">
        <v>45931</v>
      </c>
      <c r="K192" s="40">
        <f>сен.25!K192+окт.25!H192-окт.25!G192</f>
        <v>-635.79</v>
      </c>
    </row>
    <row r="193" spans="1:11" x14ac:dyDescent="0.25">
      <c r="A193" s="111"/>
      <c r="B193" s="109">
        <v>190</v>
      </c>
      <c r="C193" s="85"/>
      <c r="D193" s="85"/>
      <c r="E193" s="85">
        <f t="shared" si="5"/>
        <v>0</v>
      </c>
      <c r="F193" s="13">
        <v>8.25</v>
      </c>
      <c r="G193" s="40">
        <f t="shared" si="6"/>
        <v>0</v>
      </c>
      <c r="H193" s="79"/>
      <c r="I193" s="109"/>
      <c r="J193" s="50"/>
      <c r="K193" s="40">
        <f>сен.25!K193+окт.25!H193-окт.25!G193</f>
        <v>0</v>
      </c>
    </row>
    <row r="194" spans="1:11" x14ac:dyDescent="0.25">
      <c r="A194" s="111"/>
      <c r="B194" s="109">
        <v>191</v>
      </c>
      <c r="C194" s="85"/>
      <c r="D194" s="85"/>
      <c r="E194" s="85">
        <f t="shared" si="5"/>
        <v>0</v>
      </c>
      <c r="F194" s="13">
        <v>8.25</v>
      </c>
      <c r="G194" s="40">
        <f t="shared" si="6"/>
        <v>0</v>
      </c>
      <c r="H194" s="79"/>
      <c r="I194" s="109"/>
      <c r="J194" s="50"/>
      <c r="K194" s="40">
        <f>сен.25!K194+окт.25!H194-окт.25!G194</f>
        <v>0</v>
      </c>
    </row>
    <row r="195" spans="1:11" x14ac:dyDescent="0.25">
      <c r="A195" s="111"/>
      <c r="B195" s="109">
        <v>192</v>
      </c>
      <c r="C195" s="85">
        <v>8245</v>
      </c>
      <c r="D195" s="85">
        <v>8330</v>
      </c>
      <c r="E195" s="85">
        <f t="shared" si="5"/>
        <v>85</v>
      </c>
      <c r="F195" s="13">
        <v>8.25</v>
      </c>
      <c r="G195" s="40">
        <f t="shared" si="6"/>
        <v>701.25</v>
      </c>
      <c r="H195" s="79">
        <v>1500</v>
      </c>
      <c r="I195" s="109">
        <v>784721</v>
      </c>
      <c r="J195" s="50">
        <v>45938</v>
      </c>
      <c r="K195" s="40">
        <f>сен.25!K195+окт.25!H195-окт.25!G195</f>
        <v>-1524.71</v>
      </c>
    </row>
    <row r="196" spans="1:11" x14ac:dyDescent="0.25">
      <c r="A196" s="111"/>
      <c r="B196" s="109">
        <v>193</v>
      </c>
      <c r="C196" s="85">
        <v>8587</v>
      </c>
      <c r="D196" s="85">
        <v>8587</v>
      </c>
      <c r="E196" s="85">
        <f t="shared" si="5"/>
        <v>0</v>
      </c>
      <c r="F196" s="13">
        <v>8.25</v>
      </c>
      <c r="G196" s="40">
        <f t="shared" si="6"/>
        <v>0</v>
      </c>
      <c r="H196" s="79">
        <v>2000</v>
      </c>
      <c r="I196" s="109">
        <v>437617</v>
      </c>
      <c r="J196" s="50">
        <v>45936</v>
      </c>
      <c r="K196" s="40">
        <f>сен.25!K196+окт.25!H196-окт.25!G196</f>
        <v>11000</v>
      </c>
    </row>
    <row r="197" spans="1:11" x14ac:dyDescent="0.25">
      <c r="A197" s="111"/>
      <c r="B197" s="109">
        <v>194</v>
      </c>
      <c r="C197" s="85">
        <v>8228</v>
      </c>
      <c r="D197" s="85">
        <v>8274</v>
      </c>
      <c r="E197" s="85">
        <f t="shared" si="5"/>
        <v>46</v>
      </c>
      <c r="F197" s="13">
        <v>8.25</v>
      </c>
      <c r="G197" s="40">
        <f t="shared" si="6"/>
        <v>379.5</v>
      </c>
      <c r="H197" s="79"/>
      <c r="I197" s="109"/>
      <c r="J197" s="50"/>
      <c r="K197" s="40">
        <f>сен.25!K197+окт.25!H197-окт.25!G197</f>
        <v>-3088.6400000000003</v>
      </c>
    </row>
    <row r="198" spans="1:11" x14ac:dyDescent="0.25">
      <c r="A198" s="111"/>
      <c r="B198" s="109">
        <v>195</v>
      </c>
      <c r="C198" s="85"/>
      <c r="D198" s="85"/>
      <c r="E198" s="85">
        <f t="shared" si="5"/>
        <v>0</v>
      </c>
      <c r="F198" s="13">
        <v>8.25</v>
      </c>
      <c r="G198" s="40">
        <f t="shared" si="6"/>
        <v>0</v>
      </c>
      <c r="H198" s="79"/>
      <c r="I198" s="109"/>
      <c r="J198" s="50"/>
      <c r="K198" s="40">
        <f>сен.25!K198+окт.25!H198-окт.25!G198</f>
        <v>0</v>
      </c>
    </row>
    <row r="199" spans="1:11" x14ac:dyDescent="0.25">
      <c r="A199" s="111"/>
      <c r="B199" s="109">
        <v>196</v>
      </c>
      <c r="C199" s="85">
        <v>21058</v>
      </c>
      <c r="D199" s="85">
        <v>22059</v>
      </c>
      <c r="E199" s="85">
        <f t="shared" si="5"/>
        <v>1001</v>
      </c>
      <c r="F199" s="70">
        <v>6.19</v>
      </c>
      <c r="G199" s="40">
        <f t="shared" si="6"/>
        <v>6196.1900000000005</v>
      </c>
      <c r="H199" s="79">
        <v>1105</v>
      </c>
      <c r="I199" s="109">
        <v>312181</v>
      </c>
      <c r="J199" s="50">
        <v>45940</v>
      </c>
      <c r="K199" s="40">
        <f>сен.25!K199+окт.25!H199-окт.25!G199</f>
        <v>-6900.0100000000011</v>
      </c>
    </row>
    <row r="200" spans="1:11" x14ac:dyDescent="0.25">
      <c r="A200" s="111"/>
      <c r="B200" s="109">
        <v>197</v>
      </c>
      <c r="C200" s="85">
        <v>62</v>
      </c>
      <c r="D200" s="85">
        <v>71</v>
      </c>
      <c r="E200" s="85">
        <f t="shared" si="5"/>
        <v>9</v>
      </c>
      <c r="F200" s="13">
        <v>8.25</v>
      </c>
      <c r="G200" s="40">
        <f t="shared" si="6"/>
        <v>74.25</v>
      </c>
      <c r="H200" s="79"/>
      <c r="I200" s="109"/>
      <c r="J200" s="50"/>
      <c r="K200" s="40">
        <f>сен.25!K200+окт.25!H200-окт.25!G200</f>
        <v>-471.05</v>
      </c>
    </row>
    <row r="201" spans="1:11" x14ac:dyDescent="0.25">
      <c r="A201" s="111"/>
      <c r="B201" s="109">
        <v>198</v>
      </c>
      <c r="C201" s="85"/>
      <c r="D201" s="85"/>
      <c r="E201" s="85">
        <f t="shared" si="5"/>
        <v>0</v>
      </c>
      <c r="F201" s="13">
        <v>8.25</v>
      </c>
      <c r="G201" s="40">
        <f t="shared" si="6"/>
        <v>0</v>
      </c>
      <c r="H201" s="79"/>
      <c r="I201" s="109"/>
      <c r="J201" s="50"/>
      <c r="K201" s="40">
        <f>сен.25!K201+окт.25!H201-окт.25!G201</f>
        <v>0</v>
      </c>
    </row>
    <row r="202" spans="1:11" x14ac:dyDescent="0.25">
      <c r="A202" s="111"/>
      <c r="B202" s="109">
        <v>199</v>
      </c>
      <c r="C202" s="85"/>
      <c r="D202" s="85"/>
      <c r="E202" s="85">
        <f t="shared" si="5"/>
        <v>0</v>
      </c>
      <c r="F202" s="13">
        <v>8.25</v>
      </c>
      <c r="G202" s="40">
        <f t="shared" si="6"/>
        <v>0</v>
      </c>
      <c r="H202" s="79"/>
      <c r="I202" s="109"/>
      <c r="J202" s="50"/>
      <c r="K202" s="40">
        <f>сен.25!K202+окт.25!H202-окт.25!G202</f>
        <v>0</v>
      </c>
    </row>
    <row r="203" spans="1:11" x14ac:dyDescent="0.25">
      <c r="A203" s="111"/>
      <c r="B203" s="109">
        <v>200</v>
      </c>
      <c r="C203" s="85"/>
      <c r="D203" s="85"/>
      <c r="E203" s="85">
        <f t="shared" ref="E203:E266" si="7">D203-C203</f>
        <v>0</v>
      </c>
      <c r="F203" s="13">
        <v>8.25</v>
      </c>
      <c r="G203" s="40">
        <f t="shared" ref="G203:G266" si="8">F203*E203</f>
        <v>0</v>
      </c>
      <c r="H203" s="79"/>
      <c r="I203" s="109"/>
      <c r="J203" s="50"/>
      <c r="K203" s="40">
        <f>сен.25!K203+окт.25!H203-окт.25!G203</f>
        <v>0</v>
      </c>
    </row>
    <row r="204" spans="1:11" x14ac:dyDescent="0.25">
      <c r="A204" s="111"/>
      <c r="B204" s="109">
        <v>201</v>
      </c>
      <c r="C204" s="85">
        <v>17436</v>
      </c>
      <c r="D204" s="85">
        <v>17483</v>
      </c>
      <c r="E204" s="85">
        <f t="shared" si="7"/>
        <v>47</v>
      </c>
      <c r="F204" s="68">
        <v>6.19</v>
      </c>
      <c r="G204" s="40">
        <f t="shared" si="8"/>
        <v>290.93</v>
      </c>
      <c r="H204" s="79"/>
      <c r="I204" s="109"/>
      <c r="J204" s="50"/>
      <c r="K204" s="40">
        <f>сен.25!K204+окт.25!H204-окт.25!G204</f>
        <v>9752.43</v>
      </c>
    </row>
    <row r="205" spans="1:11" x14ac:dyDescent="0.25">
      <c r="A205" s="111"/>
      <c r="B205" s="109">
        <v>202</v>
      </c>
      <c r="C205" s="85">
        <v>1231</v>
      </c>
      <c r="D205" s="85">
        <v>1231</v>
      </c>
      <c r="E205" s="85">
        <f t="shared" si="7"/>
        <v>0</v>
      </c>
      <c r="F205" s="13">
        <v>8.25</v>
      </c>
      <c r="G205" s="40">
        <f t="shared" si="8"/>
        <v>0</v>
      </c>
      <c r="H205" s="79"/>
      <c r="I205" s="109"/>
      <c r="J205" s="50"/>
      <c r="K205" s="40">
        <f>сен.25!K205+окт.25!H205-окт.25!G205</f>
        <v>-21.990000000000002</v>
      </c>
    </row>
    <row r="206" spans="1:11" x14ac:dyDescent="0.25">
      <c r="A206" s="111"/>
      <c r="B206" s="109">
        <v>203</v>
      </c>
      <c r="C206" s="85">
        <v>6341</v>
      </c>
      <c r="D206" s="85">
        <v>6586</v>
      </c>
      <c r="E206" s="85">
        <f t="shared" si="7"/>
        <v>245</v>
      </c>
      <c r="F206" s="13">
        <v>8.25</v>
      </c>
      <c r="G206" s="40">
        <f t="shared" si="8"/>
        <v>2021.25</v>
      </c>
      <c r="H206" s="79"/>
      <c r="I206" s="109"/>
      <c r="J206" s="50"/>
      <c r="K206" s="40">
        <f>сен.25!K206+окт.25!H206-окт.25!G206</f>
        <v>-2028.6200000000013</v>
      </c>
    </row>
    <row r="207" spans="1:11" x14ac:dyDescent="0.25">
      <c r="A207" s="111"/>
      <c r="B207" s="109">
        <v>205</v>
      </c>
      <c r="C207" s="85"/>
      <c r="D207" s="85"/>
      <c r="E207" s="85">
        <f t="shared" si="7"/>
        <v>0</v>
      </c>
      <c r="F207" s="13">
        <v>8.25</v>
      </c>
      <c r="G207" s="40">
        <f t="shared" si="8"/>
        <v>0</v>
      </c>
      <c r="H207" s="79"/>
      <c r="I207" s="109"/>
      <c r="J207" s="50"/>
      <c r="K207" s="40">
        <f>сен.25!K207+окт.25!H207-окт.25!G207</f>
        <v>0</v>
      </c>
    </row>
    <row r="208" spans="1:11" x14ac:dyDescent="0.25">
      <c r="A208" s="111"/>
      <c r="B208" s="109">
        <v>206</v>
      </c>
      <c r="C208" s="85"/>
      <c r="D208" s="85"/>
      <c r="E208" s="85">
        <f t="shared" si="7"/>
        <v>0</v>
      </c>
      <c r="F208" s="13">
        <v>8.25</v>
      </c>
      <c r="G208" s="40">
        <f t="shared" si="8"/>
        <v>0</v>
      </c>
      <c r="H208" s="79"/>
      <c r="I208" s="109"/>
      <c r="J208" s="50"/>
      <c r="K208" s="40">
        <f>сен.25!K208+окт.25!H208-окт.25!G208</f>
        <v>0</v>
      </c>
    </row>
    <row r="209" spans="1:11" x14ac:dyDescent="0.25">
      <c r="A209" s="111"/>
      <c r="B209" s="109">
        <v>207</v>
      </c>
      <c r="C209" s="85"/>
      <c r="D209" s="85"/>
      <c r="E209" s="85">
        <f t="shared" si="7"/>
        <v>0</v>
      </c>
      <c r="F209" s="13">
        <v>8.25</v>
      </c>
      <c r="G209" s="40">
        <f t="shared" si="8"/>
        <v>0</v>
      </c>
      <c r="H209" s="79"/>
      <c r="I209" s="109"/>
      <c r="J209" s="50"/>
      <c r="K209" s="40">
        <f>сен.25!K209+окт.25!H209-окт.25!G209</f>
        <v>0</v>
      </c>
    </row>
    <row r="210" spans="1:11" x14ac:dyDescent="0.25">
      <c r="A210" s="111"/>
      <c r="B210" s="109">
        <v>208</v>
      </c>
      <c r="C210" s="85"/>
      <c r="D210" s="85"/>
      <c r="E210" s="85">
        <f t="shared" si="7"/>
        <v>0</v>
      </c>
      <c r="F210" s="13">
        <v>8.25</v>
      </c>
      <c r="G210" s="40">
        <f t="shared" si="8"/>
        <v>0</v>
      </c>
      <c r="H210" s="79"/>
      <c r="I210" s="109"/>
      <c r="J210" s="50"/>
      <c r="K210" s="40">
        <f>сен.25!K210+окт.25!H210-окт.25!G210</f>
        <v>0</v>
      </c>
    </row>
    <row r="211" spans="1:11" x14ac:dyDescent="0.25">
      <c r="A211" s="111"/>
      <c r="B211" s="109">
        <v>209</v>
      </c>
      <c r="C211" s="85">
        <v>8889</v>
      </c>
      <c r="D211" s="85">
        <v>9022</v>
      </c>
      <c r="E211" s="85">
        <f t="shared" si="7"/>
        <v>133</v>
      </c>
      <c r="F211" s="13">
        <v>8.25</v>
      </c>
      <c r="G211" s="40">
        <f t="shared" si="8"/>
        <v>1097.25</v>
      </c>
      <c r="H211" s="79">
        <v>1402.5</v>
      </c>
      <c r="I211" s="109">
        <v>334681</v>
      </c>
      <c r="J211" s="50">
        <v>45936</v>
      </c>
      <c r="K211" s="40">
        <f>сен.25!K211+окт.25!H211-окт.25!G211</f>
        <v>-1010.1500000000001</v>
      </c>
    </row>
    <row r="212" spans="1:11" x14ac:dyDescent="0.25">
      <c r="A212" s="111"/>
      <c r="B212" s="109">
        <v>210</v>
      </c>
      <c r="C212" s="85">
        <v>40</v>
      </c>
      <c r="D212" s="85">
        <v>40</v>
      </c>
      <c r="E212" s="85">
        <f t="shared" si="7"/>
        <v>0</v>
      </c>
      <c r="F212" s="13">
        <v>8.25</v>
      </c>
      <c r="G212" s="40">
        <f t="shared" si="8"/>
        <v>0</v>
      </c>
      <c r="H212" s="79"/>
      <c r="I212" s="109"/>
      <c r="J212" s="50"/>
      <c r="K212" s="40">
        <f>сен.25!K212+окт.25!H212-окт.25!G212</f>
        <v>-330</v>
      </c>
    </row>
    <row r="213" spans="1:11" x14ac:dyDescent="0.25">
      <c r="A213" s="111"/>
      <c r="B213" s="109">
        <v>211</v>
      </c>
      <c r="C213" s="85"/>
      <c r="D213" s="85"/>
      <c r="E213" s="85">
        <f t="shared" si="7"/>
        <v>0</v>
      </c>
      <c r="F213" s="13">
        <v>8.25</v>
      </c>
      <c r="G213" s="40">
        <f t="shared" si="8"/>
        <v>0</v>
      </c>
      <c r="H213" s="79"/>
      <c r="I213" s="109"/>
      <c r="J213" s="50"/>
      <c r="K213" s="40">
        <f>сен.25!K213+окт.25!H213-окт.25!G213</f>
        <v>0</v>
      </c>
    </row>
    <row r="214" spans="1:11" x14ac:dyDescent="0.25">
      <c r="A214" s="111"/>
      <c r="B214" s="109">
        <v>212</v>
      </c>
      <c r="C214" s="85">
        <v>3873</v>
      </c>
      <c r="D214" s="85">
        <v>4641</v>
      </c>
      <c r="E214" s="85">
        <f t="shared" si="7"/>
        <v>768</v>
      </c>
      <c r="F214" s="13">
        <v>8.25</v>
      </c>
      <c r="G214" s="40">
        <f t="shared" si="8"/>
        <v>6336</v>
      </c>
      <c r="H214" s="79">
        <v>1500</v>
      </c>
      <c r="I214" s="109">
        <v>975690</v>
      </c>
      <c r="J214" s="50">
        <v>45940</v>
      </c>
      <c r="K214" s="40">
        <f>сен.25!K214+окт.25!H214-окт.25!G214</f>
        <v>-6085.9</v>
      </c>
    </row>
    <row r="215" spans="1:11" x14ac:dyDescent="0.25">
      <c r="A215" s="111"/>
      <c r="B215" s="109">
        <v>213</v>
      </c>
      <c r="C215" s="85"/>
      <c r="D215" s="85"/>
      <c r="E215" s="85">
        <f t="shared" si="7"/>
        <v>0</v>
      </c>
      <c r="F215" s="13">
        <v>8.25</v>
      </c>
      <c r="G215" s="40">
        <f t="shared" si="8"/>
        <v>0</v>
      </c>
      <c r="H215" s="79"/>
      <c r="I215" s="109"/>
      <c r="J215" s="50"/>
      <c r="K215" s="40">
        <f>сен.25!K215+окт.25!H215-окт.25!G215</f>
        <v>0</v>
      </c>
    </row>
    <row r="216" spans="1:11" x14ac:dyDescent="0.25">
      <c r="A216" s="111"/>
      <c r="B216" s="109">
        <v>214</v>
      </c>
      <c r="C216" s="85"/>
      <c r="D216" s="85"/>
      <c r="E216" s="85">
        <f t="shared" si="7"/>
        <v>0</v>
      </c>
      <c r="F216" s="13">
        <v>8.25</v>
      </c>
      <c r="G216" s="40">
        <f t="shared" si="8"/>
        <v>0</v>
      </c>
      <c r="H216" s="79"/>
      <c r="I216" s="109"/>
      <c r="J216" s="50"/>
      <c r="K216" s="40">
        <f>сен.25!K216+окт.25!H216-окт.25!G216</f>
        <v>0</v>
      </c>
    </row>
    <row r="217" spans="1:11" x14ac:dyDescent="0.25">
      <c r="A217" s="111"/>
      <c r="B217" s="109">
        <v>215</v>
      </c>
      <c r="C217" s="85">
        <v>50</v>
      </c>
      <c r="D217" s="85">
        <v>54</v>
      </c>
      <c r="E217" s="85">
        <f t="shared" si="7"/>
        <v>4</v>
      </c>
      <c r="F217" s="13">
        <v>8.25</v>
      </c>
      <c r="G217" s="40">
        <f t="shared" si="8"/>
        <v>33</v>
      </c>
      <c r="H217" s="79"/>
      <c r="I217" s="109"/>
      <c r="J217" s="50"/>
      <c r="K217" s="40">
        <f>сен.25!K217+окт.25!H217-окт.25!G217</f>
        <v>-236.43</v>
      </c>
    </row>
    <row r="218" spans="1:11" x14ac:dyDescent="0.25">
      <c r="A218" s="111"/>
      <c r="B218" s="109">
        <v>216</v>
      </c>
      <c r="C218" s="85">
        <v>119</v>
      </c>
      <c r="D218" s="85">
        <v>120</v>
      </c>
      <c r="E218" s="85">
        <f t="shared" si="7"/>
        <v>1</v>
      </c>
      <c r="F218" s="13">
        <v>8.25</v>
      </c>
      <c r="G218" s="40">
        <f t="shared" si="8"/>
        <v>8.25</v>
      </c>
      <c r="H218" s="79"/>
      <c r="I218" s="109"/>
      <c r="J218" s="50"/>
      <c r="K218" s="40">
        <f>сен.25!K218+окт.25!H218-окт.25!G218</f>
        <v>-412.5</v>
      </c>
    </row>
    <row r="219" spans="1:11" x14ac:dyDescent="0.25">
      <c r="A219" s="51"/>
      <c r="B219" s="109">
        <v>217</v>
      </c>
      <c r="C219" s="85">
        <v>845</v>
      </c>
      <c r="D219" s="85">
        <v>874</v>
      </c>
      <c r="E219" s="85">
        <f t="shared" si="7"/>
        <v>29</v>
      </c>
      <c r="F219" s="13">
        <v>8.25</v>
      </c>
      <c r="G219" s="40">
        <f t="shared" si="8"/>
        <v>239.25</v>
      </c>
      <c r="H219" s="79">
        <v>1000</v>
      </c>
      <c r="I219" s="109">
        <v>146235</v>
      </c>
      <c r="J219" s="50">
        <v>45943</v>
      </c>
      <c r="K219" s="40">
        <f>сен.25!K219+окт.25!H219-окт.25!G219</f>
        <v>-197.01000000000022</v>
      </c>
    </row>
    <row r="220" spans="1:11" x14ac:dyDescent="0.25">
      <c r="A220" s="111"/>
      <c r="B220" s="109">
        <v>218</v>
      </c>
      <c r="C220" s="85"/>
      <c r="D220" s="85"/>
      <c r="E220" s="85">
        <f t="shared" si="7"/>
        <v>0</v>
      </c>
      <c r="F220" s="13">
        <v>8.25</v>
      </c>
      <c r="G220" s="40">
        <f t="shared" si="8"/>
        <v>0</v>
      </c>
      <c r="H220" s="79"/>
      <c r="I220" s="109"/>
      <c r="J220" s="50"/>
      <c r="K220" s="40">
        <f>сен.25!K220+окт.25!H220-окт.25!G220</f>
        <v>0</v>
      </c>
    </row>
    <row r="221" spans="1:11" x14ac:dyDescent="0.25">
      <c r="A221" s="111"/>
      <c r="B221" s="109">
        <v>219</v>
      </c>
      <c r="C221" s="85">
        <v>4634</v>
      </c>
      <c r="D221" s="85">
        <v>4724</v>
      </c>
      <c r="E221" s="85">
        <f t="shared" si="7"/>
        <v>90</v>
      </c>
      <c r="F221" s="13">
        <v>8.25</v>
      </c>
      <c r="G221" s="40">
        <f t="shared" si="8"/>
        <v>742.5</v>
      </c>
      <c r="H221" s="79"/>
      <c r="I221" s="109"/>
      <c r="J221" s="50"/>
      <c r="K221" s="40">
        <f>сен.25!K221+окт.25!H221-окт.25!G221</f>
        <v>-4054</v>
      </c>
    </row>
    <row r="222" spans="1:11" x14ac:dyDescent="0.25">
      <c r="A222" s="111"/>
      <c r="B222" s="109">
        <v>220</v>
      </c>
      <c r="C222" s="85">
        <v>9440</v>
      </c>
      <c r="D222" s="85">
        <v>9519</v>
      </c>
      <c r="E222" s="85">
        <f t="shared" si="7"/>
        <v>79</v>
      </c>
      <c r="F222" s="13">
        <v>8.25</v>
      </c>
      <c r="G222" s="40">
        <f t="shared" si="8"/>
        <v>651.75</v>
      </c>
      <c r="H222" s="79"/>
      <c r="I222" s="109"/>
      <c r="J222" s="50"/>
      <c r="K222" s="40">
        <f>сен.25!K222+окт.25!H222-окт.25!G222</f>
        <v>-19021.440000000002</v>
      </c>
    </row>
    <row r="223" spans="1:11" x14ac:dyDescent="0.25">
      <c r="A223" s="111"/>
      <c r="B223" s="109">
        <v>221</v>
      </c>
      <c r="C223" s="85"/>
      <c r="D223" s="85"/>
      <c r="E223" s="85">
        <f t="shared" si="7"/>
        <v>0</v>
      </c>
      <c r="F223" s="13">
        <v>8.25</v>
      </c>
      <c r="G223" s="40">
        <f t="shared" si="8"/>
        <v>0</v>
      </c>
      <c r="H223" s="79"/>
      <c r="I223" s="109"/>
      <c r="J223" s="50"/>
      <c r="K223" s="40">
        <f>сен.25!K223+окт.25!H223-окт.25!G223</f>
        <v>0</v>
      </c>
    </row>
    <row r="224" spans="1:11" x14ac:dyDescent="0.25">
      <c r="A224" s="111"/>
      <c r="B224" s="109">
        <v>222</v>
      </c>
      <c r="C224" s="85"/>
      <c r="D224" s="85"/>
      <c r="E224" s="85">
        <f t="shared" si="7"/>
        <v>0</v>
      </c>
      <c r="F224" s="13">
        <v>8.25</v>
      </c>
      <c r="G224" s="40">
        <f t="shared" si="8"/>
        <v>0</v>
      </c>
      <c r="H224" s="79"/>
      <c r="I224" s="109"/>
      <c r="J224" s="50"/>
      <c r="K224" s="40">
        <f>сен.25!K224+окт.25!H224-окт.25!G224</f>
        <v>0</v>
      </c>
    </row>
    <row r="225" spans="1:11" x14ac:dyDescent="0.25">
      <c r="A225" s="111"/>
      <c r="B225" s="109">
        <v>223</v>
      </c>
      <c r="C225" s="85"/>
      <c r="D225" s="85"/>
      <c r="E225" s="85">
        <f t="shared" si="7"/>
        <v>0</v>
      </c>
      <c r="F225" s="13">
        <v>8.25</v>
      </c>
      <c r="G225" s="40">
        <f t="shared" si="8"/>
        <v>0</v>
      </c>
      <c r="H225" s="79"/>
      <c r="I225" s="109"/>
      <c r="J225" s="50"/>
      <c r="K225" s="40">
        <f>сен.25!K225+окт.25!H225-окт.25!G225</f>
        <v>0</v>
      </c>
    </row>
    <row r="226" spans="1:11" x14ac:dyDescent="0.25">
      <c r="A226" s="111"/>
      <c r="B226" s="109">
        <v>224</v>
      </c>
      <c r="C226" s="85">
        <v>13289</v>
      </c>
      <c r="D226" s="85">
        <v>13324</v>
      </c>
      <c r="E226" s="85">
        <f t="shared" si="7"/>
        <v>35</v>
      </c>
      <c r="F226" s="13">
        <v>8.25</v>
      </c>
      <c r="G226" s="40">
        <f t="shared" si="8"/>
        <v>288.75</v>
      </c>
      <c r="H226" s="79"/>
      <c r="I226" s="109"/>
      <c r="J226" s="50"/>
      <c r="K226" s="40">
        <f>сен.25!K226+окт.25!H226-окт.25!G226</f>
        <v>-2290.8199999999997</v>
      </c>
    </row>
    <row r="227" spans="1:11" x14ac:dyDescent="0.25">
      <c r="A227" s="111"/>
      <c r="B227" s="109">
        <v>225</v>
      </c>
      <c r="C227" s="85"/>
      <c r="D227" s="85"/>
      <c r="E227" s="85">
        <f t="shared" si="7"/>
        <v>0</v>
      </c>
      <c r="F227" s="13">
        <v>8.25</v>
      </c>
      <c r="G227" s="40">
        <f t="shared" si="8"/>
        <v>0</v>
      </c>
      <c r="H227" s="79"/>
      <c r="I227" s="109"/>
      <c r="J227" s="50"/>
      <c r="K227" s="40">
        <f>сен.25!K227+окт.25!H227-окт.25!G227</f>
        <v>0</v>
      </c>
    </row>
    <row r="228" spans="1:11" x14ac:dyDescent="0.25">
      <c r="A228" s="111"/>
      <c r="B228" s="109">
        <v>226</v>
      </c>
      <c r="C228" s="85"/>
      <c r="D228" s="85"/>
      <c r="E228" s="85">
        <f t="shared" si="7"/>
        <v>0</v>
      </c>
      <c r="F228" s="13">
        <v>8.25</v>
      </c>
      <c r="G228" s="40">
        <f t="shared" si="8"/>
        <v>0</v>
      </c>
      <c r="H228" s="79"/>
      <c r="I228" s="109"/>
      <c r="J228" s="50"/>
      <c r="K228" s="40">
        <f>сен.25!K228+окт.25!H228-окт.25!G228</f>
        <v>0</v>
      </c>
    </row>
    <row r="229" spans="1:11" x14ac:dyDescent="0.25">
      <c r="A229" s="111"/>
      <c r="B229" s="109">
        <v>227</v>
      </c>
      <c r="C229" s="85">
        <v>17174</v>
      </c>
      <c r="D229" s="85">
        <v>17349</v>
      </c>
      <c r="E229" s="85">
        <f t="shared" si="7"/>
        <v>175</v>
      </c>
      <c r="F229" s="70">
        <v>6.19</v>
      </c>
      <c r="G229" s="40">
        <f t="shared" si="8"/>
        <v>1083.25</v>
      </c>
      <c r="H229" s="79">
        <v>5000</v>
      </c>
      <c r="I229" s="109">
        <v>152262</v>
      </c>
      <c r="J229" s="50">
        <v>45952</v>
      </c>
      <c r="K229" s="40">
        <f>сен.25!K229+окт.25!H229-окт.25!G229</f>
        <v>3085.2999999999993</v>
      </c>
    </row>
    <row r="230" spans="1:11" x14ac:dyDescent="0.25">
      <c r="A230" s="111"/>
      <c r="B230" s="109">
        <v>228</v>
      </c>
      <c r="C230" s="85">
        <v>3765</v>
      </c>
      <c r="D230" s="85">
        <v>3802</v>
      </c>
      <c r="E230" s="85">
        <f t="shared" si="7"/>
        <v>37</v>
      </c>
      <c r="F230" s="13">
        <v>8.25</v>
      </c>
      <c r="G230" s="40">
        <f t="shared" si="8"/>
        <v>305.25</v>
      </c>
      <c r="H230" s="79"/>
      <c r="I230" s="109"/>
      <c r="J230" s="50"/>
      <c r="K230" s="40">
        <f>сен.25!K230+окт.25!H230-окт.25!G230</f>
        <v>-2309.4100000000003</v>
      </c>
    </row>
    <row r="231" spans="1:11" x14ac:dyDescent="0.25">
      <c r="A231" s="111"/>
      <c r="B231" s="109">
        <v>229</v>
      </c>
      <c r="C231" s="85">
        <v>2315</v>
      </c>
      <c r="D231" s="85">
        <v>2373</v>
      </c>
      <c r="E231" s="85">
        <f t="shared" si="7"/>
        <v>58</v>
      </c>
      <c r="F231" s="13">
        <v>8.25</v>
      </c>
      <c r="G231" s="40">
        <f t="shared" si="8"/>
        <v>478.5</v>
      </c>
      <c r="H231" s="79"/>
      <c r="I231" s="109"/>
      <c r="J231" s="50"/>
      <c r="K231" s="40">
        <f>сен.25!K231+окт.25!H231-окт.25!G231</f>
        <v>-717.75000000000011</v>
      </c>
    </row>
    <row r="232" spans="1:11" x14ac:dyDescent="0.25">
      <c r="A232" s="111"/>
      <c r="B232" s="109">
        <v>230</v>
      </c>
      <c r="C232" s="85">
        <v>1992</v>
      </c>
      <c r="D232" s="85">
        <v>2188</v>
      </c>
      <c r="E232" s="85">
        <f t="shared" si="7"/>
        <v>196</v>
      </c>
      <c r="F232" s="13">
        <v>8.25</v>
      </c>
      <c r="G232" s="40">
        <f t="shared" si="8"/>
        <v>1617</v>
      </c>
      <c r="H232" s="79">
        <v>2000</v>
      </c>
      <c r="I232" s="109">
        <v>26950</v>
      </c>
      <c r="J232" s="50">
        <v>45936</v>
      </c>
      <c r="K232" s="40">
        <f>сен.25!K232+окт.25!H232-окт.25!G232</f>
        <v>98.420000000000073</v>
      </c>
    </row>
    <row r="233" spans="1:11" x14ac:dyDescent="0.25">
      <c r="A233" s="111"/>
      <c r="B233" s="109">
        <v>231</v>
      </c>
      <c r="C233" s="85"/>
      <c r="D233" s="85"/>
      <c r="E233" s="85">
        <f t="shared" si="7"/>
        <v>0</v>
      </c>
      <c r="F233" s="13">
        <v>8.25</v>
      </c>
      <c r="G233" s="40">
        <f t="shared" si="8"/>
        <v>0</v>
      </c>
      <c r="H233" s="79"/>
      <c r="I233" s="109"/>
      <c r="J233" s="50"/>
      <c r="K233" s="40">
        <f>сен.25!K233+окт.25!H233-окт.25!G233</f>
        <v>0</v>
      </c>
    </row>
    <row r="234" spans="1:11" x14ac:dyDescent="0.25">
      <c r="A234" s="111"/>
      <c r="B234" s="109">
        <v>232</v>
      </c>
      <c r="C234" s="85">
        <v>295</v>
      </c>
      <c r="D234" s="85">
        <v>295</v>
      </c>
      <c r="E234" s="85">
        <f t="shared" si="7"/>
        <v>0</v>
      </c>
      <c r="F234" s="13">
        <v>8.25</v>
      </c>
      <c r="G234" s="40">
        <f t="shared" si="8"/>
        <v>0</v>
      </c>
      <c r="H234" s="79"/>
      <c r="I234" s="109"/>
      <c r="J234" s="50"/>
      <c r="K234" s="40">
        <f>сен.25!K234+окт.25!H234-окт.25!G234</f>
        <v>0</v>
      </c>
    </row>
    <row r="235" spans="1:11" x14ac:dyDescent="0.25">
      <c r="A235" s="111"/>
      <c r="B235" s="109">
        <v>233</v>
      </c>
      <c r="C235" s="85"/>
      <c r="D235" s="85"/>
      <c r="E235" s="85">
        <f t="shared" si="7"/>
        <v>0</v>
      </c>
      <c r="F235" s="13">
        <v>8.25</v>
      </c>
      <c r="G235" s="40">
        <f t="shared" si="8"/>
        <v>0</v>
      </c>
      <c r="H235" s="79"/>
      <c r="I235" s="109"/>
      <c r="J235" s="50"/>
      <c r="K235" s="40">
        <f>сен.25!K235+окт.25!H235-окт.25!G235</f>
        <v>0</v>
      </c>
    </row>
    <row r="236" spans="1:11" x14ac:dyDescent="0.25">
      <c r="A236" s="111"/>
      <c r="B236" s="109">
        <v>234</v>
      </c>
      <c r="C236" s="85"/>
      <c r="D236" s="85"/>
      <c r="E236" s="85">
        <f t="shared" si="7"/>
        <v>0</v>
      </c>
      <c r="F236" s="13">
        <v>8.25</v>
      </c>
      <c r="G236" s="40">
        <f t="shared" si="8"/>
        <v>0</v>
      </c>
      <c r="H236" s="79"/>
      <c r="I236" s="109"/>
      <c r="J236" s="50"/>
      <c r="K236" s="40">
        <f>сен.25!K236+окт.25!H236-окт.25!G236</f>
        <v>0</v>
      </c>
    </row>
    <row r="237" spans="1:11" x14ac:dyDescent="0.25">
      <c r="A237" s="111"/>
      <c r="B237" s="109">
        <v>235</v>
      </c>
      <c r="C237" s="85"/>
      <c r="D237" s="85"/>
      <c r="E237" s="85">
        <f t="shared" si="7"/>
        <v>0</v>
      </c>
      <c r="F237" s="13">
        <v>8.25</v>
      </c>
      <c r="G237" s="40">
        <f t="shared" si="8"/>
        <v>0</v>
      </c>
      <c r="H237" s="79"/>
      <c r="I237" s="109"/>
      <c r="J237" s="50"/>
      <c r="K237" s="40">
        <f>сен.25!K237+окт.25!H237-окт.25!G237</f>
        <v>0</v>
      </c>
    </row>
    <row r="238" spans="1:11" x14ac:dyDescent="0.25">
      <c r="A238" s="111"/>
      <c r="B238" s="109">
        <v>236</v>
      </c>
      <c r="C238" s="85"/>
      <c r="D238" s="85"/>
      <c r="E238" s="85">
        <f t="shared" si="7"/>
        <v>0</v>
      </c>
      <c r="F238" s="13">
        <v>8.25</v>
      </c>
      <c r="G238" s="40">
        <f t="shared" si="8"/>
        <v>0</v>
      </c>
      <c r="H238" s="79"/>
      <c r="I238" s="109"/>
      <c r="J238" s="50"/>
      <c r="K238" s="40">
        <f>сен.25!K238+окт.25!H238-окт.25!G238</f>
        <v>0</v>
      </c>
    </row>
    <row r="239" spans="1:11" x14ac:dyDescent="0.25">
      <c r="A239" s="111"/>
      <c r="B239" s="109">
        <v>237</v>
      </c>
      <c r="C239" s="85"/>
      <c r="D239" s="85"/>
      <c r="E239" s="85">
        <f t="shared" si="7"/>
        <v>0</v>
      </c>
      <c r="F239" s="13">
        <v>8.25</v>
      </c>
      <c r="G239" s="40">
        <f t="shared" si="8"/>
        <v>0</v>
      </c>
      <c r="H239" s="79"/>
      <c r="I239" s="109"/>
      <c r="J239" s="50"/>
      <c r="K239" s="40">
        <f>сен.25!K239+окт.25!H239-окт.25!G239</f>
        <v>0</v>
      </c>
    </row>
    <row r="240" spans="1:11" x14ac:dyDescent="0.25">
      <c r="A240" s="111"/>
      <c r="B240" s="109">
        <v>238</v>
      </c>
      <c r="C240" s="85">
        <v>411</v>
      </c>
      <c r="D240" s="85">
        <v>411</v>
      </c>
      <c r="E240" s="85">
        <f t="shared" si="7"/>
        <v>0</v>
      </c>
      <c r="F240" s="13">
        <v>8.25</v>
      </c>
      <c r="G240" s="40">
        <f t="shared" si="8"/>
        <v>0</v>
      </c>
      <c r="H240" s="79"/>
      <c r="I240" s="109"/>
      <c r="J240" s="50"/>
      <c r="K240" s="40">
        <f>сен.25!K240+окт.25!H240-окт.25!G240</f>
        <v>0</v>
      </c>
    </row>
    <row r="241" spans="1:11" x14ac:dyDescent="0.25">
      <c r="A241" s="111"/>
      <c r="B241" s="109">
        <v>239</v>
      </c>
      <c r="C241" s="85">
        <v>5</v>
      </c>
      <c r="D241" s="85">
        <v>5</v>
      </c>
      <c r="E241" s="85">
        <f t="shared" si="7"/>
        <v>0</v>
      </c>
      <c r="F241" s="13">
        <v>8.25</v>
      </c>
      <c r="G241" s="40">
        <f t="shared" si="8"/>
        <v>0</v>
      </c>
      <c r="H241" s="79"/>
      <c r="I241" s="109"/>
      <c r="J241" s="50"/>
      <c r="K241" s="40">
        <f>сен.25!K241+окт.25!H241-окт.25!G241</f>
        <v>0</v>
      </c>
    </row>
    <row r="242" spans="1:11" x14ac:dyDescent="0.25">
      <c r="A242" s="111"/>
      <c r="B242" s="109">
        <v>240</v>
      </c>
      <c r="C242" s="85">
        <v>5</v>
      </c>
      <c r="D242" s="85">
        <v>5</v>
      </c>
      <c r="E242" s="85">
        <f t="shared" si="7"/>
        <v>0</v>
      </c>
      <c r="F242" s="13">
        <v>8.25</v>
      </c>
      <c r="G242" s="40">
        <f t="shared" si="8"/>
        <v>0</v>
      </c>
      <c r="H242" s="79"/>
      <c r="I242" s="109"/>
      <c r="J242" s="50"/>
      <c r="K242" s="40">
        <f>сен.25!K242+окт.25!H242-окт.25!G242</f>
        <v>0</v>
      </c>
    </row>
    <row r="243" spans="1:11" x14ac:dyDescent="0.25">
      <c r="A243" s="111"/>
      <c r="B243" s="109">
        <v>241</v>
      </c>
      <c r="C243" s="85"/>
      <c r="D243" s="85"/>
      <c r="E243" s="85">
        <f t="shared" si="7"/>
        <v>0</v>
      </c>
      <c r="F243" s="13">
        <v>8.25</v>
      </c>
      <c r="G243" s="40">
        <f t="shared" si="8"/>
        <v>0</v>
      </c>
      <c r="H243" s="79"/>
      <c r="I243" s="109"/>
      <c r="J243" s="50"/>
      <c r="K243" s="40">
        <f>сен.25!K243+окт.25!H243-окт.25!G243</f>
        <v>0</v>
      </c>
    </row>
    <row r="244" spans="1:11" x14ac:dyDescent="0.25">
      <c r="A244" s="111"/>
      <c r="B244" s="109">
        <v>242</v>
      </c>
      <c r="C244" s="85">
        <v>18610</v>
      </c>
      <c r="D244" s="85">
        <v>20145</v>
      </c>
      <c r="E244" s="85">
        <f t="shared" si="7"/>
        <v>1535</v>
      </c>
      <c r="F244" s="70">
        <v>6.19</v>
      </c>
      <c r="G244" s="40">
        <f t="shared" si="8"/>
        <v>9501.6500000000015</v>
      </c>
      <c r="H244" s="79"/>
      <c r="I244" s="109"/>
      <c r="J244" s="50"/>
      <c r="K244" s="40">
        <f>сен.25!K244+окт.25!H244-окт.25!G244</f>
        <v>61994.18</v>
      </c>
    </row>
    <row r="245" spans="1:11" x14ac:dyDescent="0.25">
      <c r="A245" s="111"/>
      <c r="B245" s="109">
        <v>243</v>
      </c>
      <c r="C245" s="85">
        <v>32045</v>
      </c>
      <c r="D245" s="85">
        <v>32859</v>
      </c>
      <c r="E245" s="85">
        <f t="shared" si="7"/>
        <v>814</v>
      </c>
      <c r="F245" s="70">
        <v>6.19</v>
      </c>
      <c r="G245" s="40">
        <f t="shared" si="8"/>
        <v>5038.6600000000008</v>
      </c>
      <c r="H245" s="79"/>
      <c r="I245" s="109"/>
      <c r="J245" s="50"/>
      <c r="K245" s="40">
        <f>сен.25!K245+окт.25!H245-окт.25!G245</f>
        <v>-5154.17</v>
      </c>
    </row>
    <row r="246" spans="1:11" x14ac:dyDescent="0.25">
      <c r="A246" s="111"/>
      <c r="B246" s="109">
        <v>244</v>
      </c>
      <c r="C246" s="85"/>
      <c r="D246" s="85"/>
      <c r="E246" s="85">
        <f t="shared" si="7"/>
        <v>0</v>
      </c>
      <c r="F246" s="13">
        <v>8.25</v>
      </c>
      <c r="G246" s="40">
        <f t="shared" si="8"/>
        <v>0</v>
      </c>
      <c r="H246" s="79"/>
      <c r="I246" s="109"/>
      <c r="J246" s="50"/>
      <c r="K246" s="40">
        <f>сен.25!K246+окт.25!H246-окт.25!G246</f>
        <v>0</v>
      </c>
    </row>
    <row r="247" spans="1:11" x14ac:dyDescent="0.25">
      <c r="A247" s="111"/>
      <c r="B247" s="109">
        <v>245</v>
      </c>
      <c r="C247" s="85">
        <v>57038</v>
      </c>
      <c r="D247" s="85">
        <v>57730</v>
      </c>
      <c r="E247" s="85">
        <f t="shared" si="7"/>
        <v>692</v>
      </c>
      <c r="F247" s="68">
        <v>0</v>
      </c>
      <c r="G247" s="40">
        <f t="shared" si="8"/>
        <v>0</v>
      </c>
      <c r="H247" s="79"/>
      <c r="I247" s="109"/>
      <c r="J247" s="50"/>
      <c r="K247" s="40">
        <f>сен.25!K247+окт.25!H247-окт.25!G247</f>
        <v>-8594.84</v>
      </c>
    </row>
    <row r="248" spans="1:11" x14ac:dyDescent="0.25">
      <c r="A248" s="111"/>
      <c r="B248" s="109">
        <v>246</v>
      </c>
      <c r="C248" s="85">
        <v>81368</v>
      </c>
      <c r="D248" s="85">
        <v>81368</v>
      </c>
      <c r="E248" s="85">
        <f t="shared" si="7"/>
        <v>0</v>
      </c>
      <c r="F248" s="68">
        <v>6.19</v>
      </c>
      <c r="G248" s="40">
        <f t="shared" si="8"/>
        <v>0</v>
      </c>
      <c r="H248" s="79">
        <v>2700</v>
      </c>
      <c r="I248" s="109">
        <v>480382</v>
      </c>
      <c r="J248" s="50">
        <v>45942</v>
      </c>
      <c r="K248" s="40">
        <f>сен.25!K248+окт.25!H248-окт.25!G248</f>
        <v>19142.329999999998</v>
      </c>
    </row>
    <row r="249" spans="1:11" x14ac:dyDescent="0.25">
      <c r="A249" s="111"/>
      <c r="B249" s="109">
        <v>247</v>
      </c>
      <c r="C249" s="85">
        <v>5</v>
      </c>
      <c r="D249" s="85">
        <v>5</v>
      </c>
      <c r="E249" s="85">
        <f t="shared" si="7"/>
        <v>0</v>
      </c>
      <c r="F249" s="13">
        <v>8.25</v>
      </c>
      <c r="G249" s="40">
        <f t="shared" si="8"/>
        <v>0</v>
      </c>
      <c r="H249" s="79"/>
      <c r="I249" s="109"/>
      <c r="J249" s="50"/>
      <c r="K249" s="40">
        <f>сен.25!K249+окт.25!H249-окт.25!G249</f>
        <v>1400</v>
      </c>
    </row>
    <row r="250" spans="1:11" x14ac:dyDescent="0.25">
      <c r="A250" s="111"/>
      <c r="B250" s="109">
        <v>248</v>
      </c>
      <c r="C250" s="85">
        <v>5</v>
      </c>
      <c r="D250" s="85">
        <v>5</v>
      </c>
      <c r="E250" s="85">
        <f t="shared" si="7"/>
        <v>0</v>
      </c>
      <c r="F250" s="13">
        <v>8.25</v>
      </c>
      <c r="G250" s="40">
        <f t="shared" si="8"/>
        <v>0</v>
      </c>
      <c r="H250" s="79"/>
      <c r="I250" s="109"/>
      <c r="J250" s="50"/>
      <c r="K250" s="40">
        <f>сен.25!K250+окт.25!H250-окт.25!G250</f>
        <v>-41.25</v>
      </c>
    </row>
    <row r="251" spans="1:11" x14ac:dyDescent="0.25">
      <c r="A251" s="111"/>
      <c r="B251" s="109">
        <v>249</v>
      </c>
      <c r="C251" s="85">
        <v>40932</v>
      </c>
      <c r="D251" s="85">
        <v>42643</v>
      </c>
      <c r="E251" s="85">
        <f t="shared" si="7"/>
        <v>1711</v>
      </c>
      <c r="F251" s="68">
        <v>0</v>
      </c>
      <c r="G251" s="40">
        <f t="shared" si="8"/>
        <v>0</v>
      </c>
      <c r="H251" s="79"/>
      <c r="I251" s="109"/>
      <c r="J251" s="50"/>
      <c r="K251" s="40">
        <f>сен.25!K251+окт.25!H251-окт.25!G251</f>
        <v>0</v>
      </c>
    </row>
    <row r="252" spans="1:11" x14ac:dyDescent="0.25">
      <c r="A252" s="111"/>
      <c r="B252" s="109">
        <v>250</v>
      </c>
      <c r="C252" s="85">
        <v>11</v>
      </c>
      <c r="D252" s="85">
        <v>11</v>
      </c>
      <c r="E252" s="85">
        <f t="shared" si="7"/>
        <v>0</v>
      </c>
      <c r="F252" s="13">
        <v>8.25</v>
      </c>
      <c r="G252" s="40">
        <f t="shared" si="8"/>
        <v>0</v>
      </c>
      <c r="H252" s="79"/>
      <c r="I252" s="109"/>
      <c r="J252" s="50"/>
      <c r="K252" s="40">
        <f>сен.25!K252+окт.25!H252-окт.25!G252</f>
        <v>-37.57</v>
      </c>
    </row>
    <row r="253" spans="1:11" x14ac:dyDescent="0.25">
      <c r="A253" s="51"/>
      <c r="B253" s="109">
        <v>251</v>
      </c>
      <c r="C253" s="85">
        <v>52351</v>
      </c>
      <c r="D253" s="85">
        <v>52717</v>
      </c>
      <c r="E253" s="85">
        <f t="shared" si="7"/>
        <v>366</v>
      </c>
      <c r="F253" s="68">
        <v>6.19</v>
      </c>
      <c r="G253" s="40">
        <f t="shared" si="8"/>
        <v>2265.54</v>
      </c>
      <c r="H253" s="79"/>
      <c r="I253" s="109"/>
      <c r="J253" s="50"/>
      <c r="K253" s="40">
        <f>сен.25!K253+окт.25!H253-окт.25!G253</f>
        <v>3187.699999999998</v>
      </c>
    </row>
    <row r="254" spans="1:11" x14ac:dyDescent="0.25">
      <c r="A254" s="111"/>
      <c r="B254" s="109">
        <v>252</v>
      </c>
      <c r="C254" s="85">
        <v>15</v>
      </c>
      <c r="D254" s="85">
        <v>15</v>
      </c>
      <c r="E254" s="85">
        <f t="shared" si="7"/>
        <v>0</v>
      </c>
      <c r="F254" s="13">
        <v>8.25</v>
      </c>
      <c r="G254" s="40">
        <f t="shared" si="8"/>
        <v>0</v>
      </c>
      <c r="H254" s="79"/>
      <c r="I254" s="109"/>
      <c r="J254" s="50"/>
      <c r="K254" s="40">
        <f>сен.25!K254+окт.25!H254-окт.25!G254</f>
        <v>-36.65</v>
      </c>
    </row>
    <row r="255" spans="1:11" x14ac:dyDescent="0.25">
      <c r="A255" s="111"/>
      <c r="B255" s="109">
        <v>253</v>
      </c>
      <c r="C255" s="85">
        <v>3782</v>
      </c>
      <c r="D255" s="85">
        <v>3782</v>
      </c>
      <c r="E255" s="85">
        <f t="shared" si="7"/>
        <v>0</v>
      </c>
      <c r="F255" s="13">
        <v>8.25</v>
      </c>
      <c r="G255" s="40">
        <f t="shared" si="8"/>
        <v>0</v>
      </c>
      <c r="H255" s="79"/>
      <c r="I255" s="109"/>
      <c r="J255" s="50"/>
      <c r="K255" s="40">
        <f>сен.25!K255+окт.25!H255-окт.25!G255</f>
        <v>-4114.5599999999995</v>
      </c>
    </row>
    <row r="256" spans="1:11" x14ac:dyDescent="0.25">
      <c r="A256" s="111"/>
      <c r="B256" s="109">
        <v>254</v>
      </c>
      <c r="C256" s="85">
        <v>100</v>
      </c>
      <c r="D256" s="85">
        <v>117</v>
      </c>
      <c r="E256" s="85">
        <f t="shared" si="7"/>
        <v>17</v>
      </c>
      <c r="F256" s="13">
        <v>8.25</v>
      </c>
      <c r="G256" s="40">
        <f t="shared" si="8"/>
        <v>140.25</v>
      </c>
      <c r="H256" s="79"/>
      <c r="I256" s="109"/>
      <c r="J256" s="50"/>
      <c r="K256" s="40">
        <f>сен.25!K256+окт.25!H256-окт.25!G256</f>
        <v>364.78</v>
      </c>
    </row>
    <row r="257" spans="1:11" x14ac:dyDescent="0.25">
      <c r="A257" s="111"/>
      <c r="B257" s="109">
        <v>256</v>
      </c>
      <c r="C257" s="85">
        <v>1313</v>
      </c>
      <c r="D257" s="85">
        <v>1313</v>
      </c>
      <c r="E257" s="85">
        <f t="shared" si="7"/>
        <v>0</v>
      </c>
      <c r="F257" s="13">
        <v>8.25</v>
      </c>
      <c r="G257" s="40">
        <f t="shared" si="8"/>
        <v>0</v>
      </c>
      <c r="H257" s="79"/>
      <c r="I257" s="109"/>
      <c r="J257" s="50"/>
      <c r="K257" s="40">
        <f>сен.25!K257+окт.25!H257-окт.25!G257</f>
        <v>-877.02</v>
      </c>
    </row>
    <row r="258" spans="1:11" x14ac:dyDescent="0.25">
      <c r="A258" s="111"/>
      <c r="B258" s="109">
        <v>258</v>
      </c>
      <c r="C258" s="85">
        <v>6338</v>
      </c>
      <c r="D258" s="85">
        <v>6562</v>
      </c>
      <c r="E258" s="85">
        <f t="shared" si="7"/>
        <v>224</v>
      </c>
      <c r="F258" s="70">
        <v>6.19</v>
      </c>
      <c r="G258" s="40">
        <f t="shared" si="8"/>
        <v>1386.5600000000002</v>
      </c>
      <c r="H258" s="79"/>
      <c r="I258" s="109"/>
      <c r="J258" s="50"/>
      <c r="K258" s="40">
        <f>сен.25!K258+окт.25!H258-окт.25!G258</f>
        <v>-29.160000000000082</v>
      </c>
    </row>
    <row r="259" spans="1:11" x14ac:dyDescent="0.25">
      <c r="A259" s="111"/>
      <c r="B259" s="109">
        <v>259</v>
      </c>
      <c r="C259" s="85"/>
      <c r="D259" s="85"/>
      <c r="E259" s="85">
        <f t="shared" si="7"/>
        <v>0</v>
      </c>
      <c r="F259" s="13">
        <v>8.25</v>
      </c>
      <c r="G259" s="40">
        <f t="shared" si="8"/>
        <v>0</v>
      </c>
      <c r="H259" s="79"/>
      <c r="I259" s="109"/>
      <c r="J259" s="50"/>
      <c r="K259" s="40">
        <f>сен.25!K259+окт.25!H259-окт.25!G259</f>
        <v>0</v>
      </c>
    </row>
    <row r="260" spans="1:11" x14ac:dyDescent="0.25">
      <c r="A260" s="111"/>
      <c r="B260" s="109">
        <v>260</v>
      </c>
      <c r="C260" s="85">
        <v>269</v>
      </c>
      <c r="D260" s="85">
        <v>274</v>
      </c>
      <c r="E260" s="85">
        <f t="shared" si="7"/>
        <v>5</v>
      </c>
      <c r="F260" s="13">
        <v>8.25</v>
      </c>
      <c r="G260" s="40">
        <f t="shared" si="8"/>
        <v>41.25</v>
      </c>
      <c r="H260" s="79"/>
      <c r="I260" s="109"/>
      <c r="J260" s="50"/>
      <c r="K260" s="40">
        <f>сен.25!K260+окт.25!H260-окт.25!G260</f>
        <v>-1083.06</v>
      </c>
    </row>
    <row r="261" spans="1:11" x14ac:dyDescent="0.25">
      <c r="A261" s="111"/>
      <c r="B261" s="109">
        <v>261</v>
      </c>
      <c r="C261" s="85"/>
      <c r="D261" s="85"/>
      <c r="E261" s="85">
        <f t="shared" si="7"/>
        <v>0</v>
      </c>
      <c r="F261" s="13">
        <v>8.25</v>
      </c>
      <c r="G261" s="40">
        <f t="shared" si="8"/>
        <v>0</v>
      </c>
      <c r="H261" s="79"/>
      <c r="I261" s="109"/>
      <c r="J261" s="50"/>
      <c r="K261" s="40">
        <f>сен.25!K261+окт.25!H261-окт.25!G261</f>
        <v>0</v>
      </c>
    </row>
    <row r="262" spans="1:11" x14ac:dyDescent="0.25">
      <c r="A262" s="111"/>
      <c r="B262" s="109">
        <v>262</v>
      </c>
      <c r="C262" s="85">
        <v>10</v>
      </c>
      <c r="D262" s="85">
        <v>10</v>
      </c>
      <c r="E262" s="85">
        <f t="shared" si="7"/>
        <v>0</v>
      </c>
      <c r="F262" s="13">
        <v>8.25</v>
      </c>
      <c r="G262" s="40">
        <f t="shared" si="8"/>
        <v>0</v>
      </c>
      <c r="H262" s="79"/>
      <c r="I262" s="109"/>
      <c r="J262" s="50"/>
      <c r="K262" s="40">
        <f>сен.25!K262+окт.25!H262-окт.25!G262</f>
        <v>-77.900000000000006</v>
      </c>
    </row>
    <row r="263" spans="1:11" x14ac:dyDescent="0.25">
      <c r="A263" s="111"/>
      <c r="B263" s="109">
        <v>263</v>
      </c>
      <c r="C263" s="85"/>
      <c r="D263" s="85"/>
      <c r="E263" s="85">
        <f t="shared" si="7"/>
        <v>0</v>
      </c>
      <c r="F263" s="13">
        <v>8.25</v>
      </c>
      <c r="G263" s="40">
        <f t="shared" si="8"/>
        <v>0</v>
      </c>
      <c r="H263" s="79"/>
      <c r="I263" s="109"/>
      <c r="J263" s="50"/>
      <c r="K263" s="40">
        <f>сен.25!K263+окт.25!H263-окт.25!G263</f>
        <v>0</v>
      </c>
    </row>
    <row r="264" spans="1:11" x14ac:dyDescent="0.25">
      <c r="A264" s="111"/>
      <c r="B264" s="109">
        <v>264</v>
      </c>
      <c r="C264" s="85"/>
      <c r="D264" s="85"/>
      <c r="E264" s="85">
        <f t="shared" si="7"/>
        <v>0</v>
      </c>
      <c r="F264" s="13">
        <v>8.25</v>
      </c>
      <c r="G264" s="40">
        <f t="shared" si="8"/>
        <v>0</v>
      </c>
      <c r="H264" s="79"/>
      <c r="I264" s="109"/>
      <c r="J264" s="50"/>
      <c r="K264" s="40">
        <f>сен.25!K264+окт.25!H264-окт.25!G264</f>
        <v>0</v>
      </c>
    </row>
    <row r="265" spans="1:11" x14ac:dyDescent="0.25">
      <c r="A265" s="111"/>
      <c r="B265" s="109">
        <v>265</v>
      </c>
      <c r="C265" s="85">
        <v>1665</v>
      </c>
      <c r="D265" s="85">
        <v>1729</v>
      </c>
      <c r="E265" s="85">
        <f t="shared" si="7"/>
        <v>64</v>
      </c>
      <c r="F265" s="13">
        <v>8.25</v>
      </c>
      <c r="G265" s="40">
        <f t="shared" si="8"/>
        <v>528</v>
      </c>
      <c r="H265" s="79"/>
      <c r="I265" s="109"/>
      <c r="J265" s="50"/>
      <c r="K265" s="40">
        <f>сен.25!K265+окт.25!H265-окт.25!G265</f>
        <v>-607.80000000000018</v>
      </c>
    </row>
    <row r="266" spans="1:11" x14ac:dyDescent="0.25">
      <c r="A266" s="111"/>
      <c r="B266" s="109">
        <v>266</v>
      </c>
      <c r="C266" s="85">
        <v>28744</v>
      </c>
      <c r="D266" s="85">
        <v>29462</v>
      </c>
      <c r="E266" s="85">
        <f t="shared" si="7"/>
        <v>718</v>
      </c>
      <c r="F266" s="68">
        <v>6.19</v>
      </c>
      <c r="G266" s="40">
        <f t="shared" si="8"/>
        <v>4444.42</v>
      </c>
      <c r="H266" s="79"/>
      <c r="I266" s="109"/>
      <c r="J266" s="50"/>
      <c r="K266" s="40">
        <f>сен.25!K266+окт.25!H266-окт.25!G266</f>
        <v>-2173.4600000000014</v>
      </c>
    </row>
    <row r="267" spans="1:11" x14ac:dyDescent="0.25">
      <c r="A267" s="20"/>
      <c r="B267" s="109">
        <v>267</v>
      </c>
      <c r="C267" s="85">
        <v>4867</v>
      </c>
      <c r="D267" s="85">
        <v>5418</v>
      </c>
      <c r="E267" s="85">
        <f t="shared" ref="E267:E331" si="9">D267-C267</f>
        <v>551</v>
      </c>
      <c r="F267" s="13">
        <v>8.25</v>
      </c>
      <c r="G267" s="40">
        <f t="shared" ref="G267:G331" si="10">F267*E267</f>
        <v>4545.75</v>
      </c>
      <c r="H267" s="79"/>
      <c r="I267" s="109"/>
      <c r="J267" s="50"/>
      <c r="K267" s="40">
        <f>сен.25!K267+окт.25!H267-окт.25!G267</f>
        <v>-15003.609999999999</v>
      </c>
    </row>
    <row r="268" spans="1:11" x14ac:dyDescent="0.25">
      <c r="A268" s="111"/>
      <c r="B268" s="109">
        <v>268</v>
      </c>
      <c r="C268" s="85">
        <v>106960</v>
      </c>
      <c r="D268" s="85">
        <v>107520</v>
      </c>
      <c r="E268" s="85">
        <f t="shared" si="9"/>
        <v>560</v>
      </c>
      <c r="F268" s="68">
        <v>6.19</v>
      </c>
      <c r="G268" s="40">
        <f t="shared" si="10"/>
        <v>3466.4</v>
      </c>
      <c r="H268" s="79">
        <f>5000+5000</f>
        <v>10000</v>
      </c>
      <c r="I268" s="109" t="s">
        <v>117</v>
      </c>
      <c r="J268" s="50">
        <v>45937</v>
      </c>
      <c r="K268" s="40">
        <f>сен.25!K268+окт.25!H268-окт.25!G268</f>
        <v>5309.2500000000018</v>
      </c>
    </row>
    <row r="269" spans="1:11" x14ac:dyDescent="0.25">
      <c r="A269" s="111"/>
      <c r="B269" s="109">
        <v>269</v>
      </c>
      <c r="C269" s="85">
        <v>132</v>
      </c>
      <c r="D269" s="85">
        <v>158</v>
      </c>
      <c r="E269" s="85">
        <f t="shared" si="9"/>
        <v>26</v>
      </c>
      <c r="F269" s="13">
        <v>8.25</v>
      </c>
      <c r="G269" s="40">
        <f t="shared" si="10"/>
        <v>214.5</v>
      </c>
      <c r="H269" s="79"/>
      <c r="I269" s="109"/>
      <c r="J269" s="50"/>
      <c r="K269" s="40">
        <f>сен.25!K269+окт.25!H269-окт.25!G269</f>
        <v>-236.49</v>
      </c>
    </row>
    <row r="270" spans="1:11" x14ac:dyDescent="0.25">
      <c r="A270" s="111"/>
      <c r="B270" s="109">
        <v>270</v>
      </c>
      <c r="C270" s="85">
        <v>11774</v>
      </c>
      <c r="D270" s="85">
        <v>11774</v>
      </c>
      <c r="E270" s="85">
        <f t="shared" si="9"/>
        <v>0</v>
      </c>
      <c r="F270" s="13">
        <v>8.25</v>
      </c>
      <c r="G270" s="40">
        <f t="shared" si="10"/>
        <v>0</v>
      </c>
      <c r="H270" s="79"/>
      <c r="I270" s="109"/>
      <c r="J270" s="50"/>
      <c r="K270" s="40">
        <f>сен.25!K270+окт.25!H270-окт.25!G270</f>
        <v>6671.9000000000005</v>
      </c>
    </row>
    <row r="271" spans="1:11" x14ac:dyDescent="0.25">
      <c r="A271" s="111"/>
      <c r="B271" s="109">
        <v>272</v>
      </c>
      <c r="C271" s="85"/>
      <c r="D271" s="85"/>
      <c r="E271" s="85">
        <f t="shared" si="9"/>
        <v>0</v>
      </c>
      <c r="F271" s="13">
        <v>8.25</v>
      </c>
      <c r="G271" s="40">
        <f t="shared" si="10"/>
        <v>0</v>
      </c>
      <c r="H271" s="79"/>
      <c r="I271" s="109"/>
      <c r="J271" s="50"/>
      <c r="K271" s="40">
        <f>сен.25!K271+окт.25!H271-окт.25!G271</f>
        <v>0</v>
      </c>
    </row>
    <row r="272" spans="1:11" x14ac:dyDescent="0.25">
      <c r="A272" s="111"/>
      <c r="B272" s="109">
        <v>273</v>
      </c>
      <c r="C272" s="85">
        <v>60297</v>
      </c>
      <c r="D272" s="85">
        <v>61737</v>
      </c>
      <c r="E272" s="85">
        <f t="shared" si="9"/>
        <v>1440</v>
      </c>
      <c r="F272" s="13">
        <v>8.25</v>
      </c>
      <c r="G272" s="40">
        <f t="shared" si="10"/>
        <v>11880</v>
      </c>
      <c r="H272" s="79"/>
      <c r="I272" s="109"/>
      <c r="J272" s="50"/>
      <c r="K272" s="40">
        <f>сен.25!K272+окт.25!H272-окт.25!G272</f>
        <v>-112275.97</v>
      </c>
    </row>
    <row r="273" spans="1:11" x14ac:dyDescent="0.25">
      <c r="A273" s="111"/>
      <c r="B273" s="109">
        <v>274</v>
      </c>
      <c r="C273" s="85">
        <v>110158</v>
      </c>
      <c r="D273" s="85">
        <v>112317</v>
      </c>
      <c r="E273" s="85">
        <f t="shared" si="9"/>
        <v>2159</v>
      </c>
      <c r="F273" s="68">
        <v>6.19</v>
      </c>
      <c r="G273" s="40">
        <f t="shared" si="10"/>
        <v>13364.210000000001</v>
      </c>
      <c r="H273" s="79">
        <v>7774.64</v>
      </c>
      <c r="I273" s="109">
        <v>226169</v>
      </c>
      <c r="J273" s="50">
        <v>45936</v>
      </c>
      <c r="K273" s="40">
        <f>сен.25!K273+окт.25!H273-окт.25!G273</f>
        <v>8715.9100000000053</v>
      </c>
    </row>
    <row r="274" spans="1:11" x14ac:dyDescent="0.25">
      <c r="A274" s="111"/>
      <c r="B274" s="109">
        <v>275</v>
      </c>
      <c r="C274" s="85">
        <v>5305</v>
      </c>
      <c r="D274" s="85">
        <v>5305</v>
      </c>
      <c r="E274" s="85">
        <f t="shared" si="9"/>
        <v>0</v>
      </c>
      <c r="F274" s="68">
        <v>6.19</v>
      </c>
      <c r="G274" s="40">
        <f t="shared" si="10"/>
        <v>0</v>
      </c>
      <c r="H274" s="79"/>
      <c r="I274" s="109"/>
      <c r="J274" s="50"/>
      <c r="K274" s="40">
        <f>сен.25!K274+окт.25!H274-окт.25!G274</f>
        <v>0</v>
      </c>
    </row>
    <row r="275" spans="1:11" x14ac:dyDescent="0.25">
      <c r="A275" s="111"/>
      <c r="B275" s="109">
        <v>276</v>
      </c>
      <c r="C275" s="85">
        <v>106454</v>
      </c>
      <c r="D275" s="85">
        <v>107550</v>
      </c>
      <c r="E275" s="85">
        <f t="shared" si="9"/>
        <v>1096</v>
      </c>
      <c r="F275" s="68">
        <v>6.19</v>
      </c>
      <c r="G275" s="40">
        <f t="shared" si="10"/>
        <v>6784.2400000000007</v>
      </c>
      <c r="H275" s="79"/>
      <c r="I275" s="109"/>
      <c r="J275" s="50"/>
      <c r="K275" s="40">
        <f>сен.25!K275+окт.25!H275-окт.25!G275</f>
        <v>5714.6100000000015</v>
      </c>
    </row>
    <row r="276" spans="1:11" x14ac:dyDescent="0.25">
      <c r="A276" s="111"/>
      <c r="B276" s="109">
        <v>277</v>
      </c>
      <c r="C276" s="85"/>
      <c r="D276" s="85"/>
      <c r="E276" s="85">
        <f t="shared" si="9"/>
        <v>0</v>
      </c>
      <c r="F276" s="13">
        <v>8.25</v>
      </c>
      <c r="G276" s="40">
        <f t="shared" si="10"/>
        <v>0</v>
      </c>
      <c r="H276" s="79"/>
      <c r="I276" s="109"/>
      <c r="J276" s="50"/>
      <c r="K276" s="40">
        <f>сен.25!K276+окт.25!H276-окт.25!G276</f>
        <v>0</v>
      </c>
    </row>
    <row r="277" spans="1:11" x14ac:dyDescent="0.25">
      <c r="A277" s="111"/>
      <c r="B277" s="109">
        <v>278</v>
      </c>
      <c r="C277" s="85">
        <v>38816</v>
      </c>
      <c r="D277" s="85">
        <v>38959</v>
      </c>
      <c r="E277" s="85">
        <f t="shared" si="9"/>
        <v>143</v>
      </c>
      <c r="F277" s="13">
        <v>0</v>
      </c>
      <c r="G277" s="40">
        <f t="shared" si="10"/>
        <v>0</v>
      </c>
      <c r="H277" s="79"/>
      <c r="I277" s="109"/>
      <c r="J277" s="50"/>
      <c r="K277" s="40">
        <f>сен.25!K277+окт.25!H277-окт.25!G277</f>
        <v>3189.0099999999998</v>
      </c>
    </row>
    <row r="278" spans="1:11" x14ac:dyDescent="0.25">
      <c r="A278" s="111"/>
      <c r="B278" s="114" t="s">
        <v>24</v>
      </c>
      <c r="C278" s="85">
        <v>24836</v>
      </c>
      <c r="D278" s="85">
        <v>24836</v>
      </c>
      <c r="E278" s="85">
        <f t="shared" si="9"/>
        <v>0</v>
      </c>
      <c r="F278" s="13">
        <v>8.25</v>
      </c>
      <c r="G278" s="40">
        <f t="shared" si="10"/>
        <v>0</v>
      </c>
      <c r="H278" s="79"/>
      <c r="I278" s="109"/>
      <c r="J278" s="50"/>
      <c r="K278" s="40">
        <f>сен.25!K278+окт.25!H278-окт.25!G278</f>
        <v>0</v>
      </c>
    </row>
    <row r="279" spans="1:11" x14ac:dyDescent="0.25">
      <c r="A279" s="111"/>
      <c r="B279" s="109" t="s">
        <v>25</v>
      </c>
      <c r="C279" s="85">
        <v>73887</v>
      </c>
      <c r="D279" s="85">
        <v>75588</v>
      </c>
      <c r="E279" s="85">
        <f t="shared" si="9"/>
        <v>1701</v>
      </c>
      <c r="F279" s="68">
        <v>6.19</v>
      </c>
      <c r="G279" s="40">
        <f t="shared" si="10"/>
        <v>10529.19</v>
      </c>
      <c r="H279" s="79"/>
      <c r="I279" s="109"/>
      <c r="J279" s="50"/>
      <c r="K279" s="40">
        <f>сен.25!K279+окт.25!H279-окт.25!G279</f>
        <v>-79687.790000000008</v>
      </c>
    </row>
    <row r="280" spans="1:11" x14ac:dyDescent="0.25">
      <c r="A280" s="111"/>
      <c r="B280" s="109">
        <v>280</v>
      </c>
      <c r="C280" s="85">
        <v>62536</v>
      </c>
      <c r="D280" s="85">
        <v>63664</v>
      </c>
      <c r="E280" s="85">
        <f t="shared" si="9"/>
        <v>1128</v>
      </c>
      <c r="F280" s="49">
        <v>8.25</v>
      </c>
      <c r="G280" s="40">
        <f t="shared" si="10"/>
        <v>9306</v>
      </c>
      <c r="H280" s="79"/>
      <c r="I280" s="109"/>
      <c r="J280" s="50"/>
      <c r="K280" s="40">
        <f>сен.25!K280+окт.25!H280-окт.25!G280</f>
        <v>-87880.390000000014</v>
      </c>
    </row>
    <row r="281" spans="1:11" x14ac:dyDescent="0.25">
      <c r="A281" s="111"/>
      <c r="B281" s="109">
        <v>281</v>
      </c>
      <c r="C281" s="85">
        <v>32228</v>
      </c>
      <c r="D281" s="85">
        <v>32458</v>
      </c>
      <c r="E281" s="85">
        <f t="shared" si="9"/>
        <v>230</v>
      </c>
      <c r="F281" s="49">
        <v>8.25</v>
      </c>
      <c r="G281" s="40">
        <f t="shared" si="10"/>
        <v>1897.5</v>
      </c>
      <c r="H281" s="79">
        <v>2000</v>
      </c>
      <c r="I281" s="109">
        <v>174693</v>
      </c>
      <c r="J281" s="50">
        <v>45936</v>
      </c>
      <c r="K281" s="40">
        <f>сен.25!K281+окт.25!H281-окт.25!G281</f>
        <v>-9201.25</v>
      </c>
    </row>
    <row r="282" spans="1:11" x14ac:dyDescent="0.25">
      <c r="A282" s="111"/>
      <c r="B282" s="109">
        <v>282</v>
      </c>
      <c r="C282" s="85">
        <v>575</v>
      </c>
      <c r="D282" s="85">
        <v>575</v>
      </c>
      <c r="E282" s="85">
        <f t="shared" si="9"/>
        <v>0</v>
      </c>
      <c r="F282" s="49">
        <v>8.25</v>
      </c>
      <c r="G282" s="40">
        <f t="shared" si="10"/>
        <v>0</v>
      </c>
      <c r="H282" s="79"/>
      <c r="I282" s="109"/>
      <c r="J282" s="50"/>
      <c r="K282" s="40">
        <f>сен.25!K282+окт.25!H282-окт.25!G282</f>
        <v>29.32</v>
      </c>
    </row>
    <row r="283" spans="1:11" x14ac:dyDescent="0.25">
      <c r="A283" s="111"/>
      <c r="B283" s="109">
        <v>283</v>
      </c>
      <c r="C283" s="85">
        <v>4167</v>
      </c>
      <c r="D283" s="85">
        <v>4169</v>
      </c>
      <c r="E283" s="85">
        <f t="shared" si="9"/>
        <v>2</v>
      </c>
      <c r="F283" s="49">
        <v>8.25</v>
      </c>
      <c r="G283" s="40">
        <f t="shared" si="10"/>
        <v>16.5</v>
      </c>
      <c r="H283" s="79">
        <v>3000</v>
      </c>
      <c r="I283" s="109">
        <v>570748</v>
      </c>
      <c r="J283" s="50">
        <v>45950</v>
      </c>
      <c r="K283" s="40">
        <f>сен.25!K283+окт.25!H283-окт.25!G283</f>
        <v>618.90000000000009</v>
      </c>
    </row>
    <row r="284" spans="1:11" x14ac:dyDescent="0.25">
      <c r="A284" s="111"/>
      <c r="B284" s="109">
        <v>284</v>
      </c>
      <c r="C284" s="85">
        <v>9122</v>
      </c>
      <c r="D284" s="85">
        <v>9122</v>
      </c>
      <c r="E284" s="85">
        <f t="shared" si="9"/>
        <v>0</v>
      </c>
      <c r="F284" s="49">
        <v>8.25</v>
      </c>
      <c r="G284" s="40">
        <f t="shared" si="10"/>
        <v>0</v>
      </c>
      <c r="H284" s="79"/>
      <c r="I284" s="109"/>
      <c r="J284" s="50"/>
      <c r="K284" s="40">
        <f>сен.25!K284+окт.25!H284-окт.25!G284</f>
        <v>-13882.52</v>
      </c>
    </row>
    <row r="285" spans="1:11" x14ac:dyDescent="0.25">
      <c r="A285" s="111"/>
      <c r="B285" s="109">
        <v>285</v>
      </c>
      <c r="C285" s="85">
        <v>106604</v>
      </c>
      <c r="D285" s="85">
        <v>107690</v>
      </c>
      <c r="E285" s="85">
        <f t="shared" si="9"/>
        <v>1086</v>
      </c>
      <c r="F285" s="49">
        <v>8.25</v>
      </c>
      <c r="G285" s="40">
        <f t="shared" si="10"/>
        <v>8959.5</v>
      </c>
      <c r="H285" s="79">
        <v>1100</v>
      </c>
      <c r="I285" s="109">
        <v>403493</v>
      </c>
      <c r="J285" s="50">
        <v>45933</v>
      </c>
      <c r="K285" s="40">
        <f>сен.25!K285+окт.25!H285-окт.25!G285</f>
        <v>-9301.989999999998</v>
      </c>
    </row>
    <row r="286" spans="1:11" x14ac:dyDescent="0.25">
      <c r="A286" s="111"/>
      <c r="B286" s="109">
        <v>286</v>
      </c>
      <c r="C286" s="85">
        <v>133671</v>
      </c>
      <c r="D286" s="85">
        <v>136639</v>
      </c>
      <c r="E286" s="85">
        <f t="shared" si="9"/>
        <v>2968</v>
      </c>
      <c r="F286" s="68">
        <v>6.19</v>
      </c>
      <c r="G286" s="40">
        <f t="shared" si="10"/>
        <v>18371.920000000002</v>
      </c>
      <c r="H286" s="79">
        <v>6747.1</v>
      </c>
      <c r="I286" s="109">
        <v>267090</v>
      </c>
      <c r="J286" s="50">
        <v>45946</v>
      </c>
      <c r="K286" s="40">
        <f>сен.25!K286+окт.25!H286-окт.25!G286</f>
        <v>-9030.1900000000023</v>
      </c>
    </row>
    <row r="287" spans="1:11" x14ac:dyDescent="0.25">
      <c r="A287" s="111"/>
      <c r="B287" s="109">
        <v>287</v>
      </c>
      <c r="C287" s="85">
        <v>43681</v>
      </c>
      <c r="D287" s="85">
        <v>44041</v>
      </c>
      <c r="E287" s="85">
        <f t="shared" si="9"/>
        <v>360</v>
      </c>
      <c r="F287" s="13">
        <v>8.25</v>
      </c>
      <c r="G287" s="40">
        <f t="shared" si="10"/>
        <v>2970</v>
      </c>
      <c r="H287" s="79">
        <v>1400</v>
      </c>
      <c r="I287" s="109">
        <v>381471</v>
      </c>
      <c r="J287" s="50">
        <v>45943</v>
      </c>
      <c r="K287" s="40">
        <f>сен.25!K287+окт.25!H287-окт.25!G287</f>
        <v>5591.3499999999985</v>
      </c>
    </row>
    <row r="288" spans="1:11" x14ac:dyDescent="0.25">
      <c r="A288" s="111"/>
      <c r="B288" s="109">
        <v>288</v>
      </c>
      <c r="C288" s="85">
        <v>64966</v>
      </c>
      <c r="D288" s="85">
        <v>65265</v>
      </c>
      <c r="E288" s="85">
        <f t="shared" si="9"/>
        <v>299</v>
      </c>
      <c r="F288" s="13">
        <v>8.25</v>
      </c>
      <c r="G288" s="94">
        <f t="shared" si="10"/>
        <v>2466.75</v>
      </c>
      <c r="H288" s="79"/>
      <c r="I288" s="109"/>
      <c r="J288" s="50"/>
      <c r="K288" s="40">
        <f>сен.25!K288+окт.25!H288-окт.25!G288</f>
        <v>1083.7600000000002</v>
      </c>
    </row>
    <row r="289" spans="1:11" x14ac:dyDescent="0.25">
      <c r="A289" s="111"/>
      <c r="B289" s="109">
        <v>289</v>
      </c>
      <c r="C289" s="85">
        <v>4020</v>
      </c>
      <c r="D289" s="85">
        <v>4052</v>
      </c>
      <c r="E289" s="85">
        <f t="shared" si="9"/>
        <v>32</v>
      </c>
      <c r="F289" s="13">
        <v>8.25</v>
      </c>
      <c r="G289" s="94">
        <f t="shared" si="10"/>
        <v>264</v>
      </c>
      <c r="H289" s="79"/>
      <c r="I289" s="109"/>
      <c r="J289" s="50"/>
      <c r="K289" s="40">
        <f>сен.25!K289+окт.25!H289-окт.25!G289</f>
        <v>2896.82</v>
      </c>
    </row>
    <row r="290" spans="1:11" x14ac:dyDescent="0.25">
      <c r="A290" s="111"/>
      <c r="B290" s="109">
        <v>290</v>
      </c>
      <c r="C290" s="85">
        <v>5</v>
      </c>
      <c r="D290" s="85">
        <v>5</v>
      </c>
      <c r="E290" s="85">
        <f t="shared" si="9"/>
        <v>0</v>
      </c>
      <c r="F290" s="13">
        <v>8.25</v>
      </c>
      <c r="G290" s="40">
        <f t="shared" si="10"/>
        <v>0</v>
      </c>
      <c r="H290" s="79"/>
      <c r="I290" s="109"/>
      <c r="J290" s="50"/>
      <c r="K290" s="40">
        <f>сен.25!K290+окт.25!H290-окт.25!G290</f>
        <v>0</v>
      </c>
    </row>
    <row r="291" spans="1:11" x14ac:dyDescent="0.25">
      <c r="A291" s="111"/>
      <c r="B291" s="109">
        <v>291</v>
      </c>
      <c r="C291" s="85"/>
      <c r="D291" s="85"/>
      <c r="E291" s="85">
        <f t="shared" si="9"/>
        <v>0</v>
      </c>
      <c r="F291" s="13">
        <v>8.25</v>
      </c>
      <c r="G291" s="40">
        <f t="shared" si="10"/>
        <v>0</v>
      </c>
      <c r="H291" s="79"/>
      <c r="I291" s="109"/>
      <c r="J291" s="50"/>
      <c r="K291" s="40">
        <f>сен.25!K291+окт.25!H291-окт.25!G291</f>
        <v>0</v>
      </c>
    </row>
    <row r="292" spans="1:11" x14ac:dyDescent="0.25">
      <c r="A292" s="111"/>
      <c r="B292" s="109">
        <v>292</v>
      </c>
      <c r="C292" s="85">
        <v>22524</v>
      </c>
      <c r="D292" s="85">
        <v>22823</v>
      </c>
      <c r="E292" s="85">
        <f t="shared" si="9"/>
        <v>299</v>
      </c>
      <c r="F292" s="68">
        <v>6.19</v>
      </c>
      <c r="G292" s="40">
        <f t="shared" si="10"/>
        <v>1850.8100000000002</v>
      </c>
      <c r="H292" s="79">
        <v>3500</v>
      </c>
      <c r="I292" s="109">
        <v>947818</v>
      </c>
      <c r="J292" s="50">
        <v>45937</v>
      </c>
      <c r="K292" s="40">
        <f>сен.25!K292+окт.25!H292-окт.25!G292</f>
        <v>202.67999999999961</v>
      </c>
    </row>
    <row r="293" spans="1:11" x14ac:dyDescent="0.25">
      <c r="A293" s="111"/>
      <c r="B293" s="109">
        <v>293</v>
      </c>
      <c r="C293" s="85">
        <v>1828</v>
      </c>
      <c r="D293" s="85">
        <v>2208</v>
      </c>
      <c r="E293" s="85">
        <f t="shared" si="9"/>
        <v>380</v>
      </c>
      <c r="F293" s="13">
        <v>8.25</v>
      </c>
      <c r="G293" s="40">
        <f t="shared" si="10"/>
        <v>3135</v>
      </c>
      <c r="H293" s="79"/>
      <c r="I293" s="109"/>
      <c r="J293" s="50"/>
      <c r="K293" s="40">
        <f>сен.25!K293+окт.25!H293-окт.25!G293</f>
        <v>-16688.03</v>
      </c>
    </row>
    <row r="294" spans="1:11" x14ac:dyDescent="0.25">
      <c r="A294" s="111"/>
      <c r="B294" s="109">
        <v>294</v>
      </c>
      <c r="C294" s="85">
        <v>46438</v>
      </c>
      <c r="D294" s="85">
        <v>46438</v>
      </c>
      <c r="E294" s="85">
        <f t="shared" si="9"/>
        <v>0</v>
      </c>
      <c r="F294" s="13">
        <v>8.25</v>
      </c>
      <c r="G294" s="40">
        <f t="shared" si="10"/>
        <v>0</v>
      </c>
      <c r="H294" s="79"/>
      <c r="I294" s="109"/>
      <c r="J294" s="50"/>
      <c r="K294" s="40">
        <f>сен.25!K294+окт.25!H294-окт.25!G294</f>
        <v>0</v>
      </c>
    </row>
    <row r="295" spans="1:11" x14ac:dyDescent="0.25">
      <c r="A295" s="111"/>
      <c r="B295" s="109">
        <v>295</v>
      </c>
      <c r="C295" s="85"/>
      <c r="D295" s="85"/>
      <c r="E295" s="85">
        <f t="shared" si="9"/>
        <v>0</v>
      </c>
      <c r="F295" s="13">
        <v>8.25</v>
      </c>
      <c r="G295" s="40">
        <f t="shared" si="10"/>
        <v>0</v>
      </c>
      <c r="H295" s="79"/>
      <c r="I295" s="109"/>
      <c r="J295" s="50"/>
      <c r="K295" s="40">
        <f>сен.25!K295+окт.25!H295-окт.25!G295</f>
        <v>0</v>
      </c>
    </row>
    <row r="296" spans="1:11" x14ac:dyDescent="0.25">
      <c r="A296" s="111"/>
      <c r="B296" s="109">
        <v>296</v>
      </c>
      <c r="C296" s="85"/>
      <c r="D296" s="85"/>
      <c r="E296" s="85">
        <f t="shared" si="9"/>
        <v>0</v>
      </c>
      <c r="F296" s="13">
        <v>8.25</v>
      </c>
      <c r="G296" s="40">
        <f t="shared" si="10"/>
        <v>0</v>
      </c>
      <c r="H296" s="79"/>
      <c r="I296" s="109"/>
      <c r="J296" s="50"/>
      <c r="K296" s="40">
        <f>сен.25!K296+окт.25!H296-окт.25!G296</f>
        <v>0</v>
      </c>
    </row>
    <row r="297" spans="1:11" x14ac:dyDescent="0.25">
      <c r="A297" s="111"/>
      <c r="B297" s="109">
        <v>297</v>
      </c>
      <c r="C297" s="85"/>
      <c r="D297" s="85"/>
      <c r="E297" s="85">
        <f t="shared" si="9"/>
        <v>0</v>
      </c>
      <c r="F297" s="13">
        <v>8.25</v>
      </c>
      <c r="G297" s="40">
        <f t="shared" si="10"/>
        <v>0</v>
      </c>
      <c r="H297" s="79"/>
      <c r="I297" s="109"/>
      <c r="J297" s="50"/>
      <c r="K297" s="40">
        <f>сен.25!K297+окт.25!H297-окт.25!G297</f>
        <v>0</v>
      </c>
    </row>
    <row r="298" spans="1:11" x14ac:dyDescent="0.25">
      <c r="A298" s="111"/>
      <c r="B298" s="109">
        <v>298</v>
      </c>
      <c r="C298" s="85"/>
      <c r="D298" s="85"/>
      <c r="E298" s="85">
        <f t="shared" si="9"/>
        <v>0</v>
      </c>
      <c r="F298" s="13">
        <v>8.25</v>
      </c>
      <c r="G298" s="40">
        <f t="shared" si="10"/>
        <v>0</v>
      </c>
      <c r="H298" s="79"/>
      <c r="I298" s="109"/>
      <c r="J298" s="50"/>
      <c r="K298" s="40">
        <f>сен.25!K298+окт.25!H298-окт.25!G298</f>
        <v>0</v>
      </c>
    </row>
    <row r="299" spans="1:11" x14ac:dyDescent="0.25">
      <c r="A299" s="111"/>
      <c r="B299" s="109">
        <v>299</v>
      </c>
      <c r="C299" s="85"/>
      <c r="D299" s="85"/>
      <c r="E299" s="85">
        <f t="shared" si="9"/>
        <v>0</v>
      </c>
      <c r="F299" s="13">
        <v>8.25</v>
      </c>
      <c r="G299" s="40">
        <f t="shared" si="10"/>
        <v>0</v>
      </c>
      <c r="H299" s="79"/>
      <c r="I299" s="109"/>
      <c r="J299" s="50"/>
      <c r="K299" s="40">
        <f>сен.25!K299+окт.25!H299-окт.25!G299</f>
        <v>0</v>
      </c>
    </row>
    <row r="300" spans="1:11" x14ac:dyDescent="0.25">
      <c r="A300" s="111"/>
      <c r="B300" s="109">
        <v>300</v>
      </c>
      <c r="C300" s="85">
        <v>24322</v>
      </c>
      <c r="D300" s="85">
        <v>26174</v>
      </c>
      <c r="E300" s="85">
        <f t="shared" si="9"/>
        <v>1852</v>
      </c>
      <c r="F300" s="70">
        <v>0</v>
      </c>
      <c r="G300" s="40">
        <f t="shared" si="10"/>
        <v>0</v>
      </c>
      <c r="H300" s="79"/>
      <c r="I300" s="109"/>
      <c r="J300" s="50"/>
      <c r="K300" s="40">
        <f>сен.25!K300+окт.25!H300-окт.25!G300</f>
        <v>20509.720000000005</v>
      </c>
    </row>
    <row r="301" spans="1:11" x14ac:dyDescent="0.25">
      <c r="A301" s="111"/>
      <c r="B301" s="109">
        <v>301</v>
      </c>
      <c r="C301" s="85">
        <v>93350</v>
      </c>
      <c r="D301" s="85">
        <v>96258</v>
      </c>
      <c r="E301" s="85">
        <f t="shared" si="9"/>
        <v>2908</v>
      </c>
      <c r="F301" s="13">
        <v>8.25</v>
      </c>
      <c r="G301" s="40">
        <f t="shared" si="10"/>
        <v>23991</v>
      </c>
      <c r="H301" s="79">
        <v>30000</v>
      </c>
      <c r="I301" s="109">
        <v>952825</v>
      </c>
      <c r="J301" s="50">
        <v>45936</v>
      </c>
      <c r="K301" s="40">
        <f>сен.25!K301+окт.25!H301-окт.25!G301</f>
        <v>110897.35999999999</v>
      </c>
    </row>
    <row r="302" spans="1:11" x14ac:dyDescent="0.25">
      <c r="A302" s="111"/>
      <c r="B302" s="109">
        <v>302</v>
      </c>
      <c r="C302" s="85"/>
      <c r="D302" s="85"/>
      <c r="E302" s="85">
        <f t="shared" si="9"/>
        <v>0</v>
      </c>
      <c r="F302" s="13">
        <v>8.25</v>
      </c>
      <c r="G302" s="40">
        <f t="shared" si="10"/>
        <v>0</v>
      </c>
      <c r="H302" s="79"/>
      <c r="I302" s="109"/>
      <c r="J302" s="50"/>
      <c r="K302" s="40">
        <f>сен.25!K302+окт.25!H302-окт.25!G302</f>
        <v>0</v>
      </c>
    </row>
    <row r="303" spans="1:11" x14ac:dyDescent="0.25">
      <c r="A303" s="111"/>
      <c r="B303" s="109">
        <v>303</v>
      </c>
      <c r="C303" s="85">
        <v>54104</v>
      </c>
      <c r="D303" s="85">
        <v>54824</v>
      </c>
      <c r="E303" s="85">
        <f t="shared" si="9"/>
        <v>720</v>
      </c>
      <c r="F303" s="70">
        <v>6.19</v>
      </c>
      <c r="G303" s="40">
        <f t="shared" si="10"/>
        <v>4456.8</v>
      </c>
      <c r="H303" s="79"/>
      <c r="I303" s="109"/>
      <c r="J303" s="50"/>
      <c r="K303" s="40">
        <f>сен.25!K303+окт.25!H303-окт.25!G303</f>
        <v>-5633.3600000000015</v>
      </c>
    </row>
    <row r="304" spans="1:11" x14ac:dyDescent="0.25">
      <c r="A304" s="111"/>
      <c r="B304" s="109">
        <v>304</v>
      </c>
      <c r="C304" s="85">
        <v>27748</v>
      </c>
      <c r="D304" s="85">
        <v>27859</v>
      </c>
      <c r="E304" s="85">
        <f t="shared" si="9"/>
        <v>111</v>
      </c>
      <c r="F304" s="13">
        <v>8.25</v>
      </c>
      <c r="G304" s="40">
        <f t="shared" si="10"/>
        <v>915.75</v>
      </c>
      <c r="H304" s="79"/>
      <c r="I304" s="109"/>
      <c r="J304" s="50"/>
      <c r="K304" s="40">
        <f>сен.25!K304+окт.25!H304-окт.25!G304</f>
        <v>-5291.2300000000005</v>
      </c>
    </row>
    <row r="305" spans="1:11" x14ac:dyDescent="0.25">
      <c r="A305" s="115"/>
      <c r="B305" s="109">
        <v>305</v>
      </c>
      <c r="C305" s="85">
        <v>6432</v>
      </c>
      <c r="D305" s="85">
        <v>6499</v>
      </c>
      <c r="E305" s="85">
        <f t="shared" si="9"/>
        <v>67</v>
      </c>
      <c r="F305" s="13">
        <v>8.25</v>
      </c>
      <c r="G305" s="40">
        <f t="shared" si="10"/>
        <v>552.75</v>
      </c>
      <c r="H305" s="79">
        <v>511.5</v>
      </c>
      <c r="I305" s="109">
        <v>374339</v>
      </c>
      <c r="J305" s="50">
        <v>45943</v>
      </c>
      <c r="K305" s="40">
        <f>сен.25!K305+окт.25!H305-окт.25!G305</f>
        <v>-552.68000000000006</v>
      </c>
    </row>
    <row r="306" spans="1:11" x14ac:dyDescent="0.25">
      <c r="A306" s="111"/>
      <c r="B306" s="109">
        <v>306</v>
      </c>
      <c r="C306" s="85"/>
      <c r="D306" s="85"/>
      <c r="E306" s="85">
        <f t="shared" si="9"/>
        <v>0</v>
      </c>
      <c r="F306" s="13">
        <v>8.25</v>
      </c>
      <c r="G306" s="40">
        <f t="shared" si="10"/>
        <v>0</v>
      </c>
      <c r="H306" s="79"/>
      <c r="I306" s="109"/>
      <c r="J306" s="50"/>
      <c r="K306" s="40">
        <f>сен.25!K306+окт.25!H306-окт.25!G306</f>
        <v>0</v>
      </c>
    </row>
    <row r="307" spans="1:11" x14ac:dyDescent="0.25">
      <c r="A307" s="111"/>
      <c r="B307" s="109">
        <v>307</v>
      </c>
      <c r="C307" s="85"/>
      <c r="D307" s="85"/>
      <c r="E307" s="85">
        <f t="shared" si="9"/>
        <v>0</v>
      </c>
      <c r="F307" s="13">
        <v>8.25</v>
      </c>
      <c r="G307" s="40">
        <f t="shared" si="10"/>
        <v>0</v>
      </c>
      <c r="H307" s="79"/>
      <c r="I307" s="109"/>
      <c r="J307" s="50"/>
      <c r="K307" s="40">
        <f>сен.25!K307+окт.25!H307-окт.25!G307</f>
        <v>0</v>
      </c>
    </row>
    <row r="308" spans="1:11" x14ac:dyDescent="0.25">
      <c r="A308" s="111"/>
      <c r="B308" s="109">
        <v>308</v>
      </c>
      <c r="C308" s="85">
        <v>10</v>
      </c>
      <c r="D308" s="85">
        <v>10</v>
      </c>
      <c r="E308" s="85">
        <f t="shared" si="9"/>
        <v>0</v>
      </c>
      <c r="F308" s="13">
        <v>8.25</v>
      </c>
      <c r="G308" s="40">
        <f t="shared" si="10"/>
        <v>0</v>
      </c>
      <c r="H308" s="79"/>
      <c r="I308" s="109"/>
      <c r="J308" s="50"/>
      <c r="K308" s="40">
        <f>сен.25!K308+окт.25!H308-окт.25!G308</f>
        <v>0</v>
      </c>
    </row>
    <row r="309" spans="1:11" x14ac:dyDescent="0.25">
      <c r="A309" s="111"/>
      <c r="B309" s="109">
        <v>309</v>
      </c>
      <c r="C309" s="85"/>
      <c r="D309" s="85"/>
      <c r="E309" s="85">
        <f t="shared" si="9"/>
        <v>0</v>
      </c>
      <c r="F309" s="13">
        <v>8.25</v>
      </c>
      <c r="G309" s="40">
        <f t="shared" si="10"/>
        <v>0</v>
      </c>
      <c r="H309" s="79"/>
      <c r="I309" s="109"/>
      <c r="J309" s="50"/>
      <c r="K309" s="40">
        <f>сен.25!K309+окт.25!H309-окт.25!G309</f>
        <v>0</v>
      </c>
    </row>
    <row r="310" spans="1:11" x14ac:dyDescent="0.25">
      <c r="A310" s="111"/>
      <c r="B310" s="109">
        <v>310</v>
      </c>
      <c r="C310" s="85">
        <v>5</v>
      </c>
      <c r="D310" s="85">
        <v>5</v>
      </c>
      <c r="E310" s="85">
        <f t="shared" si="9"/>
        <v>0</v>
      </c>
      <c r="F310" s="13">
        <v>8.25</v>
      </c>
      <c r="G310" s="40">
        <f t="shared" si="10"/>
        <v>0</v>
      </c>
      <c r="H310" s="79"/>
      <c r="I310" s="109"/>
      <c r="J310" s="50"/>
      <c r="K310" s="40">
        <f>сен.25!K310+окт.25!H310-окт.25!G310</f>
        <v>-36.65</v>
      </c>
    </row>
    <row r="311" spans="1:11" x14ac:dyDescent="0.25">
      <c r="A311" s="111"/>
      <c r="B311" s="109">
        <v>311</v>
      </c>
      <c r="C311" s="85"/>
      <c r="D311" s="85"/>
      <c r="E311" s="85">
        <f t="shared" si="9"/>
        <v>0</v>
      </c>
      <c r="F311" s="13">
        <v>8.25</v>
      </c>
      <c r="G311" s="40">
        <f t="shared" si="10"/>
        <v>0</v>
      </c>
      <c r="H311" s="79"/>
      <c r="I311" s="109"/>
      <c r="J311" s="50"/>
      <c r="K311" s="40">
        <f>сен.25!K311+окт.25!H311-окт.25!G311</f>
        <v>0</v>
      </c>
    </row>
    <row r="312" spans="1:11" x14ac:dyDescent="0.25">
      <c r="A312" s="111"/>
      <c r="B312" s="109">
        <v>312</v>
      </c>
      <c r="C312" s="85"/>
      <c r="D312" s="85"/>
      <c r="E312" s="85">
        <f t="shared" si="9"/>
        <v>0</v>
      </c>
      <c r="F312" s="13">
        <v>8.25</v>
      </c>
      <c r="G312" s="40">
        <f t="shared" si="10"/>
        <v>0</v>
      </c>
      <c r="H312" s="79"/>
      <c r="I312" s="109"/>
      <c r="J312" s="50"/>
      <c r="K312" s="40">
        <f>сен.25!K312+окт.25!H312-окт.25!G312</f>
        <v>0</v>
      </c>
    </row>
    <row r="313" spans="1:11" x14ac:dyDescent="0.25">
      <c r="A313" s="111"/>
      <c r="B313" s="109">
        <v>313</v>
      </c>
      <c r="C313" s="85">
        <v>14375</v>
      </c>
      <c r="D313" s="85">
        <v>14759</v>
      </c>
      <c r="E313" s="85">
        <f t="shared" si="9"/>
        <v>384</v>
      </c>
      <c r="F313" s="13">
        <v>8.25</v>
      </c>
      <c r="G313" s="40">
        <f t="shared" si="10"/>
        <v>3168</v>
      </c>
      <c r="H313" s="79"/>
      <c r="I313" s="109"/>
      <c r="J313" s="50"/>
      <c r="K313" s="40">
        <f>сен.25!K313+окт.25!H313-окт.25!G313</f>
        <v>-3731.3500000000004</v>
      </c>
    </row>
    <row r="314" spans="1:11" x14ac:dyDescent="0.25">
      <c r="A314" s="111"/>
      <c r="B314" s="109">
        <v>314</v>
      </c>
      <c r="C314" s="85"/>
      <c r="D314" s="85"/>
      <c r="E314" s="85">
        <f t="shared" si="9"/>
        <v>0</v>
      </c>
      <c r="F314" s="13">
        <v>8.25</v>
      </c>
      <c r="G314" s="40">
        <f t="shared" si="10"/>
        <v>0</v>
      </c>
      <c r="H314" s="79"/>
      <c r="I314" s="109"/>
      <c r="J314" s="50"/>
      <c r="K314" s="40">
        <f>сен.25!K314+окт.25!H314-окт.25!G314</f>
        <v>0</v>
      </c>
    </row>
    <row r="315" spans="1:11" x14ac:dyDescent="0.25">
      <c r="A315" s="111"/>
      <c r="B315" s="109">
        <v>315</v>
      </c>
      <c r="C315" s="85"/>
      <c r="D315" s="85"/>
      <c r="E315" s="85">
        <f t="shared" si="9"/>
        <v>0</v>
      </c>
      <c r="F315" s="13">
        <v>8.25</v>
      </c>
      <c r="G315" s="40">
        <f t="shared" si="10"/>
        <v>0</v>
      </c>
      <c r="H315" s="79"/>
      <c r="I315" s="109"/>
      <c r="J315" s="50"/>
      <c r="K315" s="40">
        <f>сен.25!K315+окт.25!H315-окт.25!G315</f>
        <v>0</v>
      </c>
    </row>
    <row r="316" spans="1:11" x14ac:dyDescent="0.25">
      <c r="A316" s="67"/>
      <c r="B316" s="109">
        <v>316</v>
      </c>
      <c r="C316" s="85">
        <v>66599</v>
      </c>
      <c r="D316" s="85">
        <v>67738</v>
      </c>
      <c r="E316" s="85">
        <f t="shared" si="9"/>
        <v>1139</v>
      </c>
      <c r="F316" s="68">
        <v>6.19</v>
      </c>
      <c r="G316" s="40">
        <f t="shared" si="10"/>
        <v>7050.4100000000008</v>
      </c>
      <c r="H316" s="79">
        <v>5000</v>
      </c>
      <c r="I316" s="109">
        <v>519687</v>
      </c>
      <c r="J316" s="50">
        <v>45933</v>
      </c>
      <c r="K316" s="40">
        <f>сен.25!K316+окт.25!H316-окт.25!G316</f>
        <v>-3780.0499999999997</v>
      </c>
    </row>
    <row r="317" spans="1:11" x14ac:dyDescent="0.25">
      <c r="A317" s="111"/>
      <c r="B317" s="109">
        <v>317</v>
      </c>
      <c r="C317" s="85">
        <v>16688</v>
      </c>
      <c r="D317" s="85">
        <v>17161</v>
      </c>
      <c r="E317" s="85">
        <f t="shared" si="9"/>
        <v>473</v>
      </c>
      <c r="F317" s="68">
        <v>6.19</v>
      </c>
      <c r="G317" s="40">
        <f t="shared" si="10"/>
        <v>2927.8700000000003</v>
      </c>
      <c r="H317" s="79"/>
      <c r="I317" s="109"/>
      <c r="J317" s="50"/>
      <c r="K317" s="40">
        <f>сен.25!K317+окт.25!H317-окт.25!G317</f>
        <v>-2829.03</v>
      </c>
    </row>
    <row r="318" spans="1:11" x14ac:dyDescent="0.25">
      <c r="A318" s="111"/>
      <c r="B318" s="109">
        <v>318</v>
      </c>
      <c r="C318" s="85">
        <v>23</v>
      </c>
      <c r="D318" s="85">
        <v>23</v>
      </c>
      <c r="E318" s="85">
        <f t="shared" si="9"/>
        <v>0</v>
      </c>
      <c r="F318" s="13">
        <v>8.25</v>
      </c>
      <c r="G318" s="40">
        <f t="shared" si="10"/>
        <v>0</v>
      </c>
      <c r="H318" s="79"/>
      <c r="I318" s="109"/>
      <c r="J318" s="50"/>
      <c r="K318" s="40">
        <f>сен.25!K318+окт.25!H318-окт.25!G318</f>
        <v>-21.990000000000002</v>
      </c>
    </row>
    <row r="319" spans="1:11" x14ac:dyDescent="0.25">
      <c r="A319" s="111"/>
      <c r="B319" s="109">
        <v>319</v>
      </c>
      <c r="C319" s="85"/>
      <c r="D319" s="85"/>
      <c r="E319" s="85">
        <f t="shared" si="9"/>
        <v>0</v>
      </c>
      <c r="F319" s="13">
        <v>8.25</v>
      </c>
      <c r="G319" s="40">
        <f t="shared" si="10"/>
        <v>0</v>
      </c>
      <c r="H319" s="79"/>
      <c r="I319" s="109"/>
      <c r="J319" s="50"/>
      <c r="K319" s="40">
        <f>сен.25!K319+окт.25!H319-окт.25!G319</f>
        <v>0</v>
      </c>
    </row>
    <row r="320" spans="1:11" x14ac:dyDescent="0.25">
      <c r="A320" s="111"/>
      <c r="B320" s="109">
        <v>320</v>
      </c>
      <c r="C320" s="85">
        <v>164</v>
      </c>
      <c r="D320" s="85">
        <v>164</v>
      </c>
      <c r="E320" s="85">
        <f t="shared" si="9"/>
        <v>0</v>
      </c>
      <c r="F320" s="13">
        <v>8.25</v>
      </c>
      <c r="G320" s="40">
        <f t="shared" si="10"/>
        <v>0</v>
      </c>
      <c r="H320" s="79"/>
      <c r="I320" s="109"/>
      <c r="J320" s="50"/>
      <c r="K320" s="40">
        <f>сен.25!K320+окт.25!H320-окт.25!G320</f>
        <v>0</v>
      </c>
    </row>
    <row r="321" spans="1:11" x14ac:dyDescent="0.25">
      <c r="A321" s="111"/>
      <c r="B321" s="109">
        <v>321</v>
      </c>
      <c r="C321" s="85">
        <v>28</v>
      </c>
      <c r="D321" s="85">
        <v>30</v>
      </c>
      <c r="E321" s="85">
        <f t="shared" si="9"/>
        <v>2</v>
      </c>
      <c r="F321" s="13">
        <v>8.25</v>
      </c>
      <c r="G321" s="40">
        <f t="shared" si="10"/>
        <v>16.5</v>
      </c>
      <c r="H321" s="79">
        <v>231</v>
      </c>
      <c r="I321" s="109">
        <v>491828</v>
      </c>
      <c r="J321" s="50">
        <v>45945</v>
      </c>
      <c r="K321" s="40">
        <f>сен.25!K321+окт.25!H321-окт.25!G321</f>
        <v>-16.5</v>
      </c>
    </row>
    <row r="322" spans="1:11" x14ac:dyDescent="0.25">
      <c r="A322" s="111"/>
      <c r="B322" s="109">
        <v>322</v>
      </c>
      <c r="C322" s="85">
        <v>43471</v>
      </c>
      <c r="D322" s="85">
        <v>44110</v>
      </c>
      <c r="E322" s="85">
        <f t="shared" si="9"/>
        <v>639</v>
      </c>
      <c r="F322" s="13">
        <v>8.25</v>
      </c>
      <c r="G322" s="40">
        <f t="shared" si="10"/>
        <v>5271.75</v>
      </c>
      <c r="H322" s="79"/>
      <c r="I322" s="109"/>
      <c r="J322" s="50"/>
      <c r="K322" s="40">
        <f>сен.25!K322+окт.25!H322-окт.25!G322</f>
        <v>-6176.7600000000011</v>
      </c>
    </row>
    <row r="323" spans="1:11" x14ac:dyDescent="0.25">
      <c r="A323" s="111"/>
      <c r="B323" s="109">
        <v>323</v>
      </c>
      <c r="C323" s="85"/>
      <c r="D323" s="85"/>
      <c r="E323" s="85">
        <f t="shared" si="9"/>
        <v>0</v>
      </c>
      <c r="F323" s="13">
        <v>8.25</v>
      </c>
      <c r="G323" s="40">
        <f t="shared" si="10"/>
        <v>0</v>
      </c>
      <c r="H323" s="79"/>
      <c r="I323" s="109"/>
      <c r="J323" s="50"/>
      <c r="K323" s="40">
        <f>сен.25!K323+окт.25!H323-окт.25!G323</f>
        <v>0</v>
      </c>
    </row>
    <row r="324" spans="1:11" x14ac:dyDescent="0.25">
      <c r="A324" s="111"/>
      <c r="B324" s="109">
        <v>324</v>
      </c>
      <c r="C324" s="85">
        <v>1428</v>
      </c>
      <c r="D324" s="85">
        <v>1428</v>
      </c>
      <c r="E324" s="85">
        <f t="shared" si="9"/>
        <v>0</v>
      </c>
      <c r="F324" s="13">
        <v>8.25</v>
      </c>
      <c r="G324" s="40">
        <f t="shared" si="10"/>
        <v>0</v>
      </c>
      <c r="H324" s="79"/>
      <c r="I324" s="109"/>
      <c r="J324" s="50"/>
      <c r="K324" s="40">
        <f>сен.25!K324+окт.25!H324-окт.25!G324</f>
        <v>20000</v>
      </c>
    </row>
    <row r="325" spans="1:11" x14ac:dyDescent="0.25">
      <c r="A325" s="111"/>
      <c r="B325" s="109">
        <v>325</v>
      </c>
      <c r="C325" s="85"/>
      <c r="D325" s="85"/>
      <c r="E325" s="85">
        <f t="shared" si="9"/>
        <v>0</v>
      </c>
      <c r="F325" s="13">
        <v>8.25</v>
      </c>
      <c r="G325" s="40">
        <f t="shared" si="10"/>
        <v>0</v>
      </c>
      <c r="H325" s="79"/>
      <c r="I325" s="109"/>
      <c r="J325" s="50"/>
      <c r="K325" s="40">
        <f>сен.25!K325+окт.25!H325-окт.25!G325</f>
        <v>0</v>
      </c>
    </row>
    <row r="326" spans="1:11" x14ac:dyDescent="0.25">
      <c r="A326" s="111"/>
      <c r="B326" s="109">
        <v>326</v>
      </c>
      <c r="C326" s="85"/>
      <c r="D326" s="85"/>
      <c r="E326" s="85">
        <f t="shared" si="9"/>
        <v>0</v>
      </c>
      <c r="F326" s="13">
        <v>8.25</v>
      </c>
      <c r="G326" s="40">
        <f t="shared" si="10"/>
        <v>0</v>
      </c>
      <c r="H326" s="79"/>
      <c r="I326" s="109"/>
      <c r="J326" s="50"/>
      <c r="K326" s="40">
        <f>сен.25!K326+окт.25!H326-окт.25!G326</f>
        <v>0</v>
      </c>
    </row>
    <row r="327" spans="1:11" x14ac:dyDescent="0.25">
      <c r="A327" s="111"/>
      <c r="B327" s="109">
        <v>327</v>
      </c>
      <c r="C327" s="85"/>
      <c r="D327" s="85"/>
      <c r="E327" s="85">
        <f t="shared" si="9"/>
        <v>0</v>
      </c>
      <c r="F327" s="13">
        <v>8.25</v>
      </c>
      <c r="G327" s="40">
        <f t="shared" si="10"/>
        <v>0</v>
      </c>
      <c r="H327" s="79"/>
      <c r="I327" s="109"/>
      <c r="J327" s="50"/>
      <c r="K327" s="40">
        <f>сен.25!K327+окт.25!H327-окт.25!G327</f>
        <v>0</v>
      </c>
    </row>
    <row r="328" spans="1:11" x14ac:dyDescent="0.25">
      <c r="A328" s="111"/>
      <c r="B328" s="109">
        <v>328</v>
      </c>
      <c r="C328" s="85">
        <v>25998</v>
      </c>
      <c r="D328" s="85">
        <v>26431</v>
      </c>
      <c r="E328" s="85">
        <f t="shared" si="9"/>
        <v>433</v>
      </c>
      <c r="F328" s="13">
        <v>8.25</v>
      </c>
      <c r="G328" s="40">
        <f t="shared" si="10"/>
        <v>3572.25</v>
      </c>
      <c r="H328" s="79">
        <v>5000</v>
      </c>
      <c r="I328" s="109">
        <v>290775</v>
      </c>
      <c r="J328" s="50">
        <v>45936</v>
      </c>
      <c r="K328" s="40">
        <f>сен.25!K328+окт.25!H328-окт.25!G328</f>
        <v>3595.1499999999996</v>
      </c>
    </row>
    <row r="329" spans="1:11" x14ac:dyDescent="0.25">
      <c r="A329" s="111"/>
      <c r="B329" s="109">
        <v>329</v>
      </c>
      <c r="C329" s="85"/>
      <c r="D329" s="85"/>
      <c r="E329" s="85">
        <f t="shared" si="9"/>
        <v>0</v>
      </c>
      <c r="F329" s="13">
        <v>8.25</v>
      </c>
      <c r="G329" s="40">
        <f t="shared" si="10"/>
        <v>0</v>
      </c>
      <c r="H329" s="79"/>
      <c r="I329" s="109"/>
      <c r="J329" s="50"/>
      <c r="K329" s="40">
        <f>сен.25!K329+окт.25!H329-окт.25!G329</f>
        <v>0</v>
      </c>
    </row>
    <row r="330" spans="1:11" x14ac:dyDescent="0.25">
      <c r="A330" s="111"/>
      <c r="B330" s="109">
        <v>330</v>
      </c>
      <c r="C330" s="85">
        <v>9035</v>
      </c>
      <c r="D330" s="85">
        <v>9181</v>
      </c>
      <c r="E330" s="85">
        <f t="shared" si="9"/>
        <v>146</v>
      </c>
      <c r="F330" s="13">
        <v>8.25</v>
      </c>
      <c r="G330" s="40">
        <f t="shared" si="10"/>
        <v>1204.5</v>
      </c>
      <c r="H330" s="79">
        <v>3019.5</v>
      </c>
      <c r="I330" s="109">
        <v>697717</v>
      </c>
      <c r="J330" s="50">
        <v>45937</v>
      </c>
      <c r="K330" s="40">
        <f>сен.25!K330+окт.25!H330-окт.25!G330</f>
        <v>-1204.5</v>
      </c>
    </row>
    <row r="331" spans="1:11" x14ac:dyDescent="0.25">
      <c r="A331" s="111"/>
      <c r="B331" s="109">
        <v>331</v>
      </c>
      <c r="C331" s="85"/>
      <c r="D331" s="85"/>
      <c r="E331" s="85">
        <f t="shared" si="9"/>
        <v>0</v>
      </c>
      <c r="F331" s="13">
        <v>8.25</v>
      </c>
      <c r="G331" s="40">
        <f t="shared" si="10"/>
        <v>0</v>
      </c>
      <c r="H331" s="79"/>
      <c r="I331" s="109"/>
      <c r="J331" s="50"/>
      <c r="K331" s="40">
        <f>сен.25!K331+окт.25!H331-окт.25!G331</f>
        <v>0</v>
      </c>
    </row>
    <row r="332" spans="1:11" x14ac:dyDescent="0.25">
      <c r="A332" s="111"/>
      <c r="B332" s="109">
        <v>332</v>
      </c>
      <c r="C332" s="85"/>
      <c r="D332" s="85"/>
      <c r="E332" s="85">
        <f t="shared" ref="E332:E354" si="11">D332-C332</f>
        <v>0</v>
      </c>
      <c r="F332" s="13">
        <v>8.25</v>
      </c>
      <c r="G332" s="40">
        <f t="shared" ref="G332:G351" si="12">F332*E332</f>
        <v>0</v>
      </c>
      <c r="H332" s="79"/>
      <c r="I332" s="109"/>
      <c r="J332" s="50"/>
      <c r="K332" s="40">
        <f>сен.25!K332+окт.25!H332-окт.25!G332</f>
        <v>0</v>
      </c>
    </row>
    <row r="333" spans="1:11" x14ac:dyDescent="0.25">
      <c r="A333" s="111"/>
      <c r="B333" s="109">
        <v>333</v>
      </c>
      <c r="C333" s="85"/>
      <c r="D333" s="85"/>
      <c r="E333" s="85">
        <f t="shared" si="11"/>
        <v>0</v>
      </c>
      <c r="F333" s="13">
        <v>8.25</v>
      </c>
      <c r="G333" s="40">
        <f t="shared" si="12"/>
        <v>0</v>
      </c>
      <c r="H333" s="79"/>
      <c r="I333" s="109"/>
      <c r="J333" s="50"/>
      <c r="K333" s="40">
        <f>сен.25!K333+окт.25!H333-окт.25!G333</f>
        <v>0</v>
      </c>
    </row>
    <row r="334" spans="1:11" x14ac:dyDescent="0.25">
      <c r="A334" s="111"/>
      <c r="B334" s="109">
        <v>334</v>
      </c>
      <c r="C334" s="85"/>
      <c r="D334" s="85"/>
      <c r="E334" s="85">
        <f t="shared" si="11"/>
        <v>0</v>
      </c>
      <c r="F334" s="13">
        <v>8.25</v>
      </c>
      <c r="G334" s="40">
        <f t="shared" si="12"/>
        <v>0</v>
      </c>
      <c r="H334" s="79"/>
      <c r="I334" s="109"/>
      <c r="J334" s="50"/>
      <c r="K334" s="40">
        <f>сен.25!K334+окт.25!H334-окт.25!G334</f>
        <v>0</v>
      </c>
    </row>
    <row r="335" spans="1:11" x14ac:dyDescent="0.25">
      <c r="A335" s="111"/>
      <c r="B335" s="109">
        <v>335</v>
      </c>
      <c r="C335" s="85">
        <v>4411</v>
      </c>
      <c r="D335" s="85">
        <v>4465</v>
      </c>
      <c r="E335" s="85">
        <f t="shared" si="11"/>
        <v>54</v>
      </c>
      <c r="F335" s="13">
        <v>8.25</v>
      </c>
      <c r="G335" s="40">
        <f t="shared" si="12"/>
        <v>445.5</v>
      </c>
      <c r="H335" s="79"/>
      <c r="I335" s="109"/>
      <c r="J335" s="50"/>
      <c r="K335" s="40">
        <f>сен.25!K335+окт.25!H335-окт.25!G335</f>
        <v>-3556.78</v>
      </c>
    </row>
    <row r="336" spans="1:11" x14ac:dyDescent="0.25">
      <c r="A336" s="111"/>
      <c r="B336" s="109">
        <v>336</v>
      </c>
      <c r="C336" s="85">
        <v>68370</v>
      </c>
      <c r="D336" s="85">
        <v>68985</v>
      </c>
      <c r="E336" s="85">
        <f t="shared" si="11"/>
        <v>615</v>
      </c>
      <c r="F336" s="68">
        <v>6.19</v>
      </c>
      <c r="G336" s="40">
        <f t="shared" si="12"/>
        <v>3806.8500000000004</v>
      </c>
      <c r="H336" s="79">
        <f>3000+3000</f>
        <v>6000</v>
      </c>
      <c r="I336" s="109" t="s">
        <v>118</v>
      </c>
      <c r="J336" s="50" t="s">
        <v>119</v>
      </c>
      <c r="K336" s="40">
        <f>сен.25!K336+окт.25!H336-окт.25!G336</f>
        <v>2331.6399999999994</v>
      </c>
    </row>
    <row r="337" spans="1:11" x14ac:dyDescent="0.25">
      <c r="A337" s="111"/>
      <c r="B337" s="109">
        <v>337</v>
      </c>
      <c r="C337" s="85">
        <v>2</v>
      </c>
      <c r="D337" s="85">
        <v>2</v>
      </c>
      <c r="E337" s="85">
        <f t="shared" si="11"/>
        <v>0</v>
      </c>
      <c r="F337" s="13">
        <v>8.25</v>
      </c>
      <c r="G337" s="40">
        <f t="shared" si="12"/>
        <v>0</v>
      </c>
      <c r="H337" s="79"/>
      <c r="I337" s="109"/>
      <c r="J337" s="50"/>
      <c r="K337" s="40">
        <f>сен.25!K337+окт.25!H337-окт.25!G337</f>
        <v>0</v>
      </c>
    </row>
    <row r="338" spans="1:11" x14ac:dyDescent="0.25">
      <c r="A338" s="111"/>
      <c r="B338" s="109">
        <v>338</v>
      </c>
      <c r="C338" s="92">
        <v>25326</v>
      </c>
      <c r="D338" s="85">
        <v>25729</v>
      </c>
      <c r="E338" s="85">
        <f t="shared" si="11"/>
        <v>403</v>
      </c>
      <c r="F338" s="13">
        <v>8.25</v>
      </c>
      <c r="G338" s="40">
        <f t="shared" si="12"/>
        <v>3324.75</v>
      </c>
      <c r="H338" s="79"/>
      <c r="I338" s="109"/>
      <c r="J338" s="50"/>
      <c r="K338" s="40">
        <f>сен.25!K338+окт.25!H338-окт.25!G338</f>
        <v>10187.07</v>
      </c>
    </row>
    <row r="339" spans="1:11" x14ac:dyDescent="0.25">
      <c r="A339" s="111"/>
      <c r="B339" s="109">
        <v>339</v>
      </c>
      <c r="C339" s="85">
        <v>1138</v>
      </c>
      <c r="D339" s="85">
        <v>1217</v>
      </c>
      <c r="E339" s="85">
        <f t="shared" si="11"/>
        <v>79</v>
      </c>
      <c r="F339" s="13">
        <v>8.25</v>
      </c>
      <c r="G339" s="40">
        <f t="shared" si="12"/>
        <v>651.75</v>
      </c>
      <c r="H339" s="79">
        <f>250+100</f>
        <v>350</v>
      </c>
      <c r="I339" s="109" t="s">
        <v>120</v>
      </c>
      <c r="J339" s="50" t="s">
        <v>121</v>
      </c>
      <c r="K339" s="40">
        <f>сен.25!K339+окт.25!H339-окт.25!G339</f>
        <v>913.81999999999971</v>
      </c>
    </row>
    <row r="340" spans="1:11" x14ac:dyDescent="0.25">
      <c r="A340" s="111"/>
      <c r="B340" s="109">
        <v>340</v>
      </c>
      <c r="C340" s="85"/>
      <c r="D340" s="85"/>
      <c r="E340" s="85">
        <f t="shared" si="11"/>
        <v>0</v>
      </c>
      <c r="F340" s="13">
        <v>8.25</v>
      </c>
      <c r="G340" s="40">
        <f t="shared" si="12"/>
        <v>0</v>
      </c>
      <c r="H340" s="79"/>
      <c r="I340" s="109"/>
      <c r="J340" s="50"/>
      <c r="K340" s="40">
        <f>сен.25!K340+окт.25!H340-окт.25!G340</f>
        <v>0</v>
      </c>
    </row>
    <row r="341" spans="1:11" x14ac:dyDescent="0.25">
      <c r="A341" s="111"/>
      <c r="B341" s="109">
        <v>341</v>
      </c>
      <c r="C341" s="85">
        <v>182890</v>
      </c>
      <c r="D341" s="85">
        <v>184324</v>
      </c>
      <c r="E341" s="85">
        <f t="shared" si="11"/>
        <v>1434</v>
      </c>
      <c r="F341" s="68">
        <v>6.19</v>
      </c>
      <c r="G341" s="40">
        <f t="shared" si="12"/>
        <v>8876.4600000000009</v>
      </c>
      <c r="H341" s="79"/>
      <c r="I341" s="109"/>
      <c r="J341" s="50"/>
      <c r="K341" s="40">
        <f>сен.25!K341+окт.25!H341-окт.25!G341</f>
        <v>-16584.920000000002</v>
      </c>
    </row>
    <row r="342" spans="1:11" x14ac:dyDescent="0.25">
      <c r="A342" s="111"/>
      <c r="B342" s="109">
        <v>342</v>
      </c>
      <c r="C342" s="85">
        <v>67546</v>
      </c>
      <c r="D342" s="85">
        <v>68598</v>
      </c>
      <c r="E342" s="85">
        <f t="shared" si="11"/>
        <v>1052</v>
      </c>
      <c r="F342" s="13">
        <v>8.25</v>
      </c>
      <c r="G342" s="40">
        <f t="shared" si="12"/>
        <v>8679</v>
      </c>
      <c r="H342" s="79">
        <v>3000</v>
      </c>
      <c r="I342" s="109">
        <v>764217</v>
      </c>
      <c r="J342" s="50">
        <v>45946</v>
      </c>
      <c r="K342" s="40">
        <f>сен.25!K342+окт.25!H342-окт.25!G342</f>
        <v>-7879.5599999999995</v>
      </c>
    </row>
    <row r="343" spans="1:11" x14ac:dyDescent="0.25">
      <c r="A343" s="111"/>
      <c r="B343" s="109">
        <v>343</v>
      </c>
      <c r="C343" s="85"/>
      <c r="D343" s="85"/>
      <c r="E343" s="85">
        <f t="shared" si="11"/>
        <v>0</v>
      </c>
      <c r="F343" s="13">
        <v>8.25</v>
      </c>
      <c r="G343" s="40">
        <f t="shared" si="12"/>
        <v>0</v>
      </c>
      <c r="H343" s="79"/>
      <c r="I343" s="109"/>
      <c r="J343" s="50"/>
      <c r="K343" s="40">
        <f>сен.25!K343+окт.25!H343-окт.25!G343</f>
        <v>0</v>
      </c>
    </row>
    <row r="344" spans="1:11" x14ac:dyDescent="0.25">
      <c r="A344" s="111"/>
      <c r="B344" s="109">
        <v>344</v>
      </c>
      <c r="C344" s="85">
        <v>13063</v>
      </c>
      <c r="D344" s="85">
        <v>13064</v>
      </c>
      <c r="E344" s="85">
        <f t="shared" si="11"/>
        <v>1</v>
      </c>
      <c r="F344" s="13">
        <v>8.25</v>
      </c>
      <c r="G344" s="40">
        <f t="shared" si="12"/>
        <v>8.25</v>
      </c>
      <c r="H344" s="79"/>
      <c r="I344" s="109"/>
      <c r="J344" s="50"/>
      <c r="K344" s="40">
        <f>сен.25!K344+окт.25!H344-окт.25!G344</f>
        <v>-1069.3099999999995</v>
      </c>
    </row>
    <row r="345" spans="1:11" x14ac:dyDescent="0.25">
      <c r="A345" s="111"/>
      <c r="B345" s="109">
        <v>345</v>
      </c>
      <c r="C345" s="85">
        <v>6</v>
      </c>
      <c r="D345" s="85">
        <v>6</v>
      </c>
      <c r="E345" s="85">
        <f t="shared" si="11"/>
        <v>0</v>
      </c>
      <c r="F345" s="13">
        <v>8.25</v>
      </c>
      <c r="G345" s="40">
        <f t="shared" si="12"/>
        <v>0</v>
      </c>
      <c r="H345" s="79"/>
      <c r="I345" s="109"/>
      <c r="J345" s="50"/>
      <c r="K345" s="40">
        <f>сен.25!K345+окт.25!H345-окт.25!G345</f>
        <v>0</v>
      </c>
    </row>
    <row r="346" spans="1:11" x14ac:dyDescent="0.25">
      <c r="A346" s="111"/>
      <c r="B346" s="109">
        <v>346</v>
      </c>
      <c r="C346" s="85">
        <v>38438</v>
      </c>
      <c r="D346" s="85">
        <v>38756</v>
      </c>
      <c r="E346" s="85">
        <f t="shared" si="11"/>
        <v>318</v>
      </c>
      <c r="F346" s="13">
        <v>8.25</v>
      </c>
      <c r="G346" s="40">
        <f t="shared" si="12"/>
        <v>2623.5</v>
      </c>
      <c r="H346" s="79">
        <v>6000</v>
      </c>
      <c r="I346" s="109">
        <v>203</v>
      </c>
      <c r="J346" s="50">
        <v>45958</v>
      </c>
      <c r="K346" s="40">
        <f>сен.25!K346+окт.25!H346-окт.25!G346</f>
        <v>-5021.7800000000007</v>
      </c>
    </row>
    <row r="347" spans="1:11" x14ac:dyDescent="0.25">
      <c r="A347" s="111"/>
      <c r="B347" s="109">
        <v>347</v>
      </c>
      <c r="C347" s="85"/>
      <c r="D347" s="85"/>
      <c r="E347" s="85">
        <f t="shared" si="11"/>
        <v>0</v>
      </c>
      <c r="F347" s="13">
        <v>8.25</v>
      </c>
      <c r="G347" s="40">
        <f t="shared" si="12"/>
        <v>0</v>
      </c>
      <c r="H347" s="79"/>
      <c r="I347" s="109"/>
      <c r="J347" s="50"/>
      <c r="K347" s="40">
        <f>сен.25!K347+окт.25!H347-окт.25!G347</f>
        <v>0</v>
      </c>
    </row>
    <row r="348" spans="1:11" x14ac:dyDescent="0.25">
      <c r="A348" s="111"/>
      <c r="B348" s="109">
        <v>348</v>
      </c>
      <c r="C348" s="85">
        <v>0</v>
      </c>
      <c r="D348" s="85">
        <v>941</v>
      </c>
      <c r="E348" s="85">
        <f t="shared" si="11"/>
        <v>941</v>
      </c>
      <c r="F348" s="13">
        <v>8.25</v>
      </c>
      <c r="G348" s="40">
        <f t="shared" si="12"/>
        <v>7763.25</v>
      </c>
      <c r="H348" s="79">
        <v>4200</v>
      </c>
      <c r="I348" s="109">
        <v>663840</v>
      </c>
      <c r="J348" s="50">
        <v>45951</v>
      </c>
      <c r="K348" s="40">
        <f>сен.25!K348+окт.25!H348-окт.25!G348</f>
        <v>-249.88000000000102</v>
      </c>
    </row>
    <row r="349" spans="1:11" x14ac:dyDescent="0.25">
      <c r="A349" s="111"/>
      <c r="B349" s="109">
        <v>349</v>
      </c>
      <c r="C349" s="85">
        <v>125250</v>
      </c>
      <c r="D349" s="85">
        <v>126309</v>
      </c>
      <c r="E349" s="85">
        <f t="shared" si="11"/>
        <v>1059</v>
      </c>
      <c r="F349" s="68">
        <v>6.19</v>
      </c>
      <c r="G349" s="94">
        <f t="shared" si="12"/>
        <v>6555.21</v>
      </c>
      <c r="H349" s="79">
        <f>4100+4100</f>
        <v>8200</v>
      </c>
      <c r="I349" s="109" t="s">
        <v>122</v>
      </c>
      <c r="J349" s="50">
        <v>45938</v>
      </c>
      <c r="K349" s="40">
        <f>сен.25!K349+окт.25!H349-окт.25!G349</f>
        <v>2438.9300000000012</v>
      </c>
    </row>
    <row r="350" spans="1:11" x14ac:dyDescent="0.25">
      <c r="A350" s="111"/>
      <c r="B350" s="109">
        <v>350</v>
      </c>
      <c r="C350" s="85">
        <v>3179</v>
      </c>
      <c r="D350" s="85">
        <v>3505</v>
      </c>
      <c r="E350" s="85">
        <f t="shared" si="11"/>
        <v>326</v>
      </c>
      <c r="F350" s="68">
        <v>6.19</v>
      </c>
      <c r="G350" s="40">
        <f t="shared" si="12"/>
        <v>2017.94</v>
      </c>
      <c r="H350" s="79">
        <v>1505</v>
      </c>
      <c r="I350" s="109">
        <v>345482</v>
      </c>
      <c r="J350" s="50">
        <v>45944</v>
      </c>
      <c r="K350" s="40">
        <f>сен.25!K350+окт.25!H350-окт.25!G350</f>
        <v>-2016.71</v>
      </c>
    </row>
    <row r="351" spans="1:11" x14ac:dyDescent="0.25">
      <c r="A351" s="111"/>
      <c r="B351" s="109" t="s">
        <v>26</v>
      </c>
      <c r="C351" s="85">
        <v>8992</v>
      </c>
      <c r="D351" s="85">
        <v>8992</v>
      </c>
      <c r="E351" s="85">
        <f t="shared" si="11"/>
        <v>0</v>
      </c>
      <c r="F351" s="13">
        <v>8.25</v>
      </c>
      <c r="G351" s="40">
        <f t="shared" si="12"/>
        <v>0</v>
      </c>
      <c r="H351" s="79"/>
      <c r="I351" s="109"/>
      <c r="J351" s="50"/>
      <c r="K351" s="40">
        <f>сен.25!K351+окт.25!H351-окт.25!G351</f>
        <v>0</v>
      </c>
    </row>
    <row r="352" spans="1:11" x14ac:dyDescent="0.25">
      <c r="A352" s="57"/>
      <c r="C352" s="85">
        <v>43856</v>
      </c>
      <c r="D352" s="85">
        <v>44431</v>
      </c>
      <c r="E352" s="85">
        <f t="shared" si="11"/>
        <v>575</v>
      </c>
      <c r="I352" s="2"/>
    </row>
    <row r="353" spans="1:9" x14ac:dyDescent="0.25">
      <c r="A353" s="57"/>
      <c r="C353" s="85">
        <v>9454</v>
      </c>
      <c r="D353" s="85">
        <v>10251</v>
      </c>
      <c r="E353" s="85">
        <f t="shared" si="11"/>
        <v>797</v>
      </c>
      <c r="I353"/>
    </row>
    <row r="354" spans="1:9" x14ac:dyDescent="0.25">
      <c r="A354" s="57"/>
      <c r="C354" s="85">
        <v>26120</v>
      </c>
      <c r="D354" s="85">
        <v>26679</v>
      </c>
      <c r="E354" s="85">
        <f t="shared" si="11"/>
        <v>559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5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</sheetPr>
  <dimension ref="A1:L579"/>
  <sheetViews>
    <sheetView topLeftCell="A85" zoomScale="115" zoomScaleNormal="115" workbookViewId="0">
      <selection activeCell="D91" sqref="D91"/>
    </sheetView>
  </sheetViews>
  <sheetFormatPr defaultColWidth="9.140625" defaultRowHeight="15" x14ac:dyDescent="0.25"/>
  <cols>
    <col min="1" max="1" width="21.140625" bestFit="1" customWidth="1"/>
    <col min="2" max="2" width="9.140625" style="48"/>
    <col min="3" max="3" width="13.42578125" style="48" customWidth="1"/>
    <col min="4" max="4" width="14" style="48" customWidth="1"/>
    <col min="5" max="5" width="11" style="48" customWidth="1"/>
    <col min="6" max="6" width="9.140625" style="48"/>
    <col min="7" max="7" width="13.42578125" style="48" bestFit="1" customWidth="1"/>
    <col min="8" max="8" width="13.28515625" style="48" customWidth="1"/>
    <col min="9" max="9" width="9.140625" style="48"/>
    <col min="10" max="10" width="17" style="48" customWidth="1"/>
    <col min="11" max="11" width="15.140625" style="48" customWidth="1"/>
    <col min="12" max="12" width="20.85546875" customWidth="1"/>
    <col min="13" max="16384" width="9.140625" style="48"/>
  </cols>
  <sheetData>
    <row r="1" spans="1:12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52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52"/>
    </row>
    <row r="3" spans="1:12" x14ac:dyDescent="0.25">
      <c r="A3" s="123" t="s">
        <v>123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52" t="s">
        <v>28</v>
      </c>
    </row>
    <row r="4" spans="1:12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  <c r="L4" s="52"/>
    </row>
    <row r="5" spans="1:12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  <c r="L5" s="52"/>
    </row>
    <row r="6" spans="1:12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  <c r="L6" s="52"/>
    </row>
    <row r="7" spans="1:12" x14ac:dyDescent="0.25">
      <c r="A7" s="35"/>
      <c r="B7" s="11">
        <v>0</v>
      </c>
      <c r="C7" s="85">
        <v>10765</v>
      </c>
      <c r="D7" s="85">
        <v>10765</v>
      </c>
      <c r="E7" s="85">
        <f t="shared" ref="E7:E71" si="0">D7-C7</f>
        <v>0</v>
      </c>
      <c r="F7" s="13">
        <v>8.25</v>
      </c>
      <c r="G7" s="40">
        <f t="shared" ref="G7:G71" si="1">F7*E7</f>
        <v>0</v>
      </c>
      <c r="H7" s="79"/>
      <c r="I7" s="109"/>
      <c r="J7" s="50"/>
      <c r="K7" s="40">
        <f>окт.25!K7+ноя.25!H7-ноя.25!G7</f>
        <v>0</v>
      </c>
      <c r="L7" s="52"/>
    </row>
    <row r="8" spans="1:12" x14ac:dyDescent="0.25">
      <c r="A8" s="15"/>
      <c r="B8" s="109">
        <v>1</v>
      </c>
      <c r="C8" s="85">
        <v>109240</v>
      </c>
      <c r="D8" s="85">
        <v>110275</v>
      </c>
      <c r="E8" s="85">
        <f t="shared" si="0"/>
        <v>1035</v>
      </c>
      <c r="F8" s="68">
        <v>6.19</v>
      </c>
      <c r="G8" s="40">
        <f t="shared" si="1"/>
        <v>6406.6500000000005</v>
      </c>
      <c r="H8" s="79">
        <v>15000</v>
      </c>
      <c r="I8" s="109">
        <v>513896</v>
      </c>
      <c r="J8" s="50">
        <v>45987</v>
      </c>
      <c r="K8" s="40">
        <f>окт.25!K8+ноя.25!H8-ноя.25!G8</f>
        <v>3099.7999999999984</v>
      </c>
      <c r="L8" s="52"/>
    </row>
    <row r="9" spans="1:12" x14ac:dyDescent="0.25">
      <c r="A9" s="15"/>
      <c r="B9" s="109">
        <v>2</v>
      </c>
      <c r="C9" s="85">
        <v>2134</v>
      </c>
      <c r="D9" s="85">
        <v>2212</v>
      </c>
      <c r="E9" s="85">
        <f t="shared" si="0"/>
        <v>78</v>
      </c>
      <c r="F9" s="13">
        <v>8.25</v>
      </c>
      <c r="G9" s="40">
        <f t="shared" si="1"/>
        <v>643.5</v>
      </c>
      <c r="H9" s="79"/>
      <c r="I9" s="109"/>
      <c r="J9" s="50"/>
      <c r="K9" s="40">
        <f>окт.25!K9+ноя.25!H9-ноя.25!G9</f>
        <v>-1520.1599999999999</v>
      </c>
      <c r="L9" s="52"/>
    </row>
    <row r="10" spans="1:12" x14ac:dyDescent="0.25">
      <c r="A10" s="115"/>
      <c r="B10" s="109">
        <v>3</v>
      </c>
      <c r="C10" s="85">
        <v>23462</v>
      </c>
      <c r="D10" s="85">
        <v>23598</v>
      </c>
      <c r="E10" s="85">
        <f t="shared" si="0"/>
        <v>136</v>
      </c>
      <c r="F10" s="13">
        <v>8.25</v>
      </c>
      <c r="G10" s="40">
        <f t="shared" si="1"/>
        <v>1122</v>
      </c>
      <c r="H10" s="79">
        <v>479</v>
      </c>
      <c r="I10" s="109">
        <v>543013</v>
      </c>
      <c r="J10" s="50">
        <v>45985</v>
      </c>
      <c r="K10" s="40">
        <f>окт.25!K10+ноя.25!H10-ноя.25!G10</f>
        <v>4272.7099999999991</v>
      </c>
      <c r="L10" s="52"/>
    </row>
    <row r="11" spans="1:12" x14ac:dyDescent="0.25">
      <c r="A11" s="111"/>
      <c r="B11" s="109">
        <v>4</v>
      </c>
      <c r="C11" s="85">
        <v>71371</v>
      </c>
      <c r="D11" s="85">
        <v>72136</v>
      </c>
      <c r="E11" s="85">
        <f t="shared" si="0"/>
        <v>765</v>
      </c>
      <c r="F11" s="70">
        <v>0</v>
      </c>
      <c r="G11" s="40">
        <f t="shared" si="1"/>
        <v>0</v>
      </c>
      <c r="H11" s="79"/>
      <c r="I11" s="109"/>
      <c r="J11" s="50"/>
      <c r="K11" s="40">
        <f>окт.25!K11+ноя.25!H11-ноя.25!G11</f>
        <v>0</v>
      </c>
      <c r="L11" s="52">
        <v>14950743</v>
      </c>
    </row>
    <row r="12" spans="1:12" x14ac:dyDescent="0.25">
      <c r="A12" s="111"/>
      <c r="B12" s="109">
        <v>5</v>
      </c>
      <c r="C12" s="85">
        <v>75328</v>
      </c>
      <c r="D12" s="85">
        <v>75950</v>
      </c>
      <c r="E12" s="85">
        <f t="shared" si="0"/>
        <v>622</v>
      </c>
      <c r="F12" s="13">
        <v>8.25</v>
      </c>
      <c r="G12" s="40">
        <f t="shared" si="1"/>
        <v>5131.5</v>
      </c>
      <c r="H12" s="79"/>
      <c r="I12" s="109"/>
      <c r="J12" s="50"/>
      <c r="K12" s="40">
        <f>окт.25!K12+ноя.25!H12-ноя.25!G12</f>
        <v>-17323.68</v>
      </c>
      <c r="L12" s="52"/>
    </row>
    <row r="13" spans="1:12" x14ac:dyDescent="0.25">
      <c r="A13" s="111"/>
      <c r="B13" s="109">
        <v>6</v>
      </c>
      <c r="C13" s="85"/>
      <c r="D13" s="85"/>
      <c r="E13" s="85">
        <f t="shared" si="0"/>
        <v>0</v>
      </c>
      <c r="F13" s="13">
        <v>8.25</v>
      </c>
      <c r="G13" s="40">
        <f t="shared" si="1"/>
        <v>0</v>
      </c>
      <c r="H13" s="79"/>
      <c r="I13" s="109"/>
      <c r="J13" s="50"/>
      <c r="K13" s="40">
        <f>окт.25!K13+ноя.25!H13-ноя.25!G13</f>
        <v>0</v>
      </c>
      <c r="L13" s="52"/>
    </row>
    <row r="14" spans="1:12" x14ac:dyDescent="0.25">
      <c r="A14" s="111"/>
      <c r="B14" s="109">
        <v>7</v>
      </c>
      <c r="C14" s="85">
        <v>8111</v>
      </c>
      <c r="D14" s="85">
        <v>8111</v>
      </c>
      <c r="E14" s="85">
        <f t="shared" si="0"/>
        <v>0</v>
      </c>
      <c r="F14" s="13">
        <v>8.25</v>
      </c>
      <c r="G14" s="40">
        <f t="shared" si="1"/>
        <v>0</v>
      </c>
      <c r="H14" s="79"/>
      <c r="I14" s="109"/>
      <c r="J14" s="50"/>
      <c r="K14" s="40">
        <f>окт.25!K14+ноя.25!H14-ноя.25!G14</f>
        <v>-6.2799999999997453</v>
      </c>
      <c r="L14" s="52"/>
    </row>
    <row r="15" spans="1:12" x14ac:dyDescent="0.25">
      <c r="A15" s="111"/>
      <c r="B15" s="109">
        <v>8</v>
      </c>
      <c r="C15" s="85">
        <v>52075</v>
      </c>
      <c r="D15" s="85">
        <v>52664</v>
      </c>
      <c r="E15" s="85">
        <f t="shared" si="0"/>
        <v>589</v>
      </c>
      <c r="F15" s="13">
        <v>8.25</v>
      </c>
      <c r="G15" s="40">
        <f t="shared" si="1"/>
        <v>4859.25</v>
      </c>
      <c r="H15" s="79">
        <v>5000</v>
      </c>
      <c r="I15" s="109">
        <v>559279</v>
      </c>
      <c r="J15" s="50">
        <v>45968</v>
      </c>
      <c r="K15" s="40">
        <f>окт.25!K15+ноя.25!H15-ноя.25!G15</f>
        <v>6353.6899999999987</v>
      </c>
      <c r="L15" s="52"/>
    </row>
    <row r="16" spans="1:12" x14ac:dyDescent="0.25">
      <c r="A16" s="115"/>
      <c r="B16" s="109">
        <v>9</v>
      </c>
      <c r="C16" s="85"/>
      <c r="D16" s="85"/>
      <c r="E16" s="85">
        <f t="shared" si="0"/>
        <v>0</v>
      </c>
      <c r="F16" s="13">
        <v>8.25</v>
      </c>
      <c r="G16" s="40">
        <f t="shared" si="1"/>
        <v>0</v>
      </c>
      <c r="H16" s="79"/>
      <c r="I16" s="109"/>
      <c r="J16" s="50"/>
      <c r="K16" s="40">
        <f>окт.25!K16+ноя.25!H16-ноя.25!G16</f>
        <v>0</v>
      </c>
      <c r="L16" s="52"/>
    </row>
    <row r="17" spans="1:12" x14ac:dyDescent="0.25">
      <c r="A17" s="111"/>
      <c r="B17" s="109">
        <v>10</v>
      </c>
      <c r="C17" s="85"/>
      <c r="D17" s="85"/>
      <c r="E17" s="85">
        <f t="shared" si="0"/>
        <v>0</v>
      </c>
      <c r="F17" s="13">
        <v>8.25</v>
      </c>
      <c r="G17" s="40">
        <f t="shared" si="1"/>
        <v>0</v>
      </c>
      <c r="H17" s="79"/>
      <c r="I17" s="109"/>
      <c r="J17" s="50"/>
      <c r="K17" s="40">
        <f>окт.25!K17+ноя.25!H17-ноя.25!G17</f>
        <v>0</v>
      </c>
      <c r="L17" s="52"/>
    </row>
    <row r="18" spans="1:12" x14ac:dyDescent="0.25">
      <c r="A18" s="111"/>
      <c r="B18" s="109">
        <v>11</v>
      </c>
      <c r="C18" s="85">
        <v>46600</v>
      </c>
      <c r="D18" s="85">
        <v>49322</v>
      </c>
      <c r="E18" s="85">
        <f t="shared" si="0"/>
        <v>2722</v>
      </c>
      <c r="F18" s="13">
        <v>8.25</v>
      </c>
      <c r="G18" s="40">
        <f t="shared" si="1"/>
        <v>22456.5</v>
      </c>
      <c r="H18" s="79">
        <v>280.5</v>
      </c>
      <c r="I18" s="109">
        <v>834038</v>
      </c>
      <c r="J18" s="50">
        <v>45986</v>
      </c>
      <c r="K18" s="40">
        <f>окт.25!K18+ноя.25!H18-ноя.25!G18</f>
        <v>-22456.5</v>
      </c>
      <c r="L18" s="52"/>
    </row>
    <row r="19" spans="1:12" x14ac:dyDescent="0.25">
      <c r="A19" s="15"/>
      <c r="B19" s="109">
        <v>12</v>
      </c>
      <c r="C19" s="85">
        <v>65484</v>
      </c>
      <c r="D19" s="85">
        <v>66464</v>
      </c>
      <c r="E19" s="85">
        <f t="shared" si="0"/>
        <v>980</v>
      </c>
      <c r="F19" s="68">
        <v>6.19</v>
      </c>
      <c r="G19" s="40">
        <f t="shared" si="1"/>
        <v>6066.2000000000007</v>
      </c>
      <c r="H19" s="79">
        <v>6400.46</v>
      </c>
      <c r="I19" s="109">
        <v>759074</v>
      </c>
      <c r="J19" s="50">
        <v>45967</v>
      </c>
      <c r="K19" s="40">
        <f>окт.25!K19+ноя.25!H19-ноя.25!G19</f>
        <v>-4262.22</v>
      </c>
      <c r="L19" s="52"/>
    </row>
    <row r="20" spans="1:12" x14ac:dyDescent="0.25">
      <c r="A20" s="15"/>
      <c r="B20" s="109">
        <v>13</v>
      </c>
      <c r="C20" s="85">
        <v>66553</v>
      </c>
      <c r="D20" s="85">
        <v>67352</v>
      </c>
      <c r="E20" s="85">
        <f t="shared" si="0"/>
        <v>799</v>
      </c>
      <c r="F20" s="68">
        <v>6.19</v>
      </c>
      <c r="G20" s="40">
        <f t="shared" si="1"/>
        <v>4945.8100000000004</v>
      </c>
      <c r="H20" s="79"/>
      <c r="I20" s="109"/>
      <c r="J20" s="50"/>
      <c r="K20" s="40">
        <f>окт.25!K20+ноя.25!H20-ноя.25!G20</f>
        <v>-1366.9800000000014</v>
      </c>
      <c r="L20" s="52">
        <v>14924428</v>
      </c>
    </row>
    <row r="21" spans="1:12" x14ac:dyDescent="0.25">
      <c r="A21" s="15"/>
      <c r="B21" s="109">
        <v>14</v>
      </c>
      <c r="C21" s="85">
        <v>144340</v>
      </c>
      <c r="D21" s="85">
        <v>145755</v>
      </c>
      <c r="E21" s="85">
        <f t="shared" si="0"/>
        <v>1415</v>
      </c>
      <c r="F21" s="68">
        <v>6.19</v>
      </c>
      <c r="G21" s="40">
        <f t="shared" si="1"/>
        <v>8758.85</v>
      </c>
      <c r="H21" s="79">
        <v>8628.86</v>
      </c>
      <c r="I21" s="109">
        <v>414132</v>
      </c>
      <c r="J21" s="50">
        <v>45970</v>
      </c>
      <c r="K21" s="40">
        <f>окт.25!K21+ноя.25!H21-ноя.25!G21</f>
        <v>648.92999999999847</v>
      </c>
      <c r="L21" s="52"/>
    </row>
    <row r="22" spans="1:12" x14ac:dyDescent="0.25">
      <c r="A22" s="111"/>
      <c r="B22" s="109">
        <v>15</v>
      </c>
      <c r="C22" s="85"/>
      <c r="D22" s="85"/>
      <c r="E22" s="85">
        <f t="shared" si="0"/>
        <v>0</v>
      </c>
      <c r="F22" s="12">
        <v>8.25</v>
      </c>
      <c r="G22" s="40">
        <f t="shared" si="1"/>
        <v>0</v>
      </c>
      <c r="H22" s="79"/>
      <c r="I22" s="109"/>
      <c r="J22" s="50"/>
      <c r="K22" s="40">
        <f>окт.25!K22+ноя.25!H22-ноя.25!G22</f>
        <v>0</v>
      </c>
      <c r="L22" s="52"/>
    </row>
    <row r="23" spans="1:12" x14ac:dyDescent="0.25">
      <c r="A23" s="16"/>
      <c r="B23" s="109">
        <v>16</v>
      </c>
      <c r="C23" s="85"/>
      <c r="D23" s="85"/>
      <c r="E23" s="85">
        <f t="shared" si="0"/>
        <v>0</v>
      </c>
      <c r="F23" s="12">
        <v>8.25</v>
      </c>
      <c r="G23" s="40">
        <f t="shared" si="1"/>
        <v>0</v>
      </c>
      <c r="H23" s="79"/>
      <c r="I23" s="109"/>
      <c r="J23" s="50"/>
      <c r="K23" s="40">
        <f>окт.25!K23+ноя.25!H23-ноя.25!G23</f>
        <v>0</v>
      </c>
      <c r="L23" s="52"/>
    </row>
    <row r="24" spans="1:12" x14ac:dyDescent="0.25">
      <c r="A24" s="51"/>
      <c r="B24" s="109">
        <v>17</v>
      </c>
      <c r="C24" s="85">
        <v>170463</v>
      </c>
      <c r="D24" s="85">
        <v>172648</v>
      </c>
      <c r="E24" s="85">
        <f t="shared" si="0"/>
        <v>2185</v>
      </c>
      <c r="F24" s="68">
        <v>6.19</v>
      </c>
      <c r="G24" s="40">
        <f t="shared" si="1"/>
        <v>13525.150000000001</v>
      </c>
      <c r="H24" s="79">
        <v>13475.63</v>
      </c>
      <c r="I24" s="109">
        <v>409852</v>
      </c>
      <c r="J24" s="50">
        <v>45971</v>
      </c>
      <c r="K24" s="40">
        <f>окт.25!K24+ноя.25!H24-ноя.25!G24</f>
        <v>915.79999999999745</v>
      </c>
      <c r="L24" s="52"/>
    </row>
    <row r="25" spans="1:12" x14ac:dyDescent="0.25">
      <c r="A25" s="111"/>
      <c r="B25" s="109">
        <v>18</v>
      </c>
      <c r="C25" s="85">
        <v>24894</v>
      </c>
      <c r="D25" s="85">
        <v>25609</v>
      </c>
      <c r="E25" s="85">
        <f t="shared" si="0"/>
        <v>715</v>
      </c>
      <c r="F25" s="13">
        <v>8.25</v>
      </c>
      <c r="G25" s="40">
        <f t="shared" si="1"/>
        <v>5898.75</v>
      </c>
      <c r="H25" s="79"/>
      <c r="I25" s="109"/>
      <c r="J25" s="50"/>
      <c r="K25" s="40">
        <f>окт.25!K25+ноя.25!H25-ноя.25!G25</f>
        <v>-6378.9899999999989</v>
      </c>
      <c r="L25" s="52"/>
    </row>
    <row r="26" spans="1:12" x14ac:dyDescent="0.25">
      <c r="A26" s="111"/>
      <c r="B26" s="109">
        <v>19</v>
      </c>
      <c r="C26" s="85">
        <v>8464</v>
      </c>
      <c r="D26" s="85">
        <v>8604</v>
      </c>
      <c r="E26" s="85">
        <f t="shared" si="0"/>
        <v>140</v>
      </c>
      <c r="F26" s="13">
        <v>8.25</v>
      </c>
      <c r="G26" s="40">
        <f t="shared" si="1"/>
        <v>1155</v>
      </c>
      <c r="H26" s="79"/>
      <c r="I26" s="109"/>
      <c r="J26" s="50"/>
      <c r="K26" s="40">
        <f>окт.25!K26+ноя.25!H26-ноя.25!G26</f>
        <v>-978.80000000000018</v>
      </c>
      <c r="L26" s="52"/>
    </row>
    <row r="27" spans="1:12" x14ac:dyDescent="0.25">
      <c r="A27" s="15"/>
      <c r="B27" s="109">
        <v>20</v>
      </c>
      <c r="C27" s="85">
        <v>9900</v>
      </c>
      <c r="D27" s="85">
        <v>9975</v>
      </c>
      <c r="E27" s="85">
        <f t="shared" si="0"/>
        <v>75</v>
      </c>
      <c r="F27" s="68">
        <v>6.19</v>
      </c>
      <c r="G27" s="40">
        <f t="shared" si="1"/>
        <v>464.25000000000006</v>
      </c>
      <c r="H27" s="79"/>
      <c r="I27" s="109"/>
      <c r="J27" s="50"/>
      <c r="K27" s="40">
        <f>окт.25!K27+ноя.25!H27-ноя.25!G27</f>
        <v>-1735</v>
      </c>
      <c r="L27" s="52"/>
    </row>
    <row r="28" spans="1:12" x14ac:dyDescent="0.25">
      <c r="A28" s="111"/>
      <c r="B28" s="109">
        <v>21</v>
      </c>
      <c r="C28" s="85">
        <v>1157</v>
      </c>
      <c r="D28" s="85">
        <v>1157</v>
      </c>
      <c r="E28" s="85">
        <f t="shared" si="0"/>
        <v>0</v>
      </c>
      <c r="F28" s="13">
        <v>8.25</v>
      </c>
      <c r="G28" s="40">
        <f t="shared" si="1"/>
        <v>0</v>
      </c>
      <c r="H28" s="79"/>
      <c r="I28" s="109"/>
      <c r="J28" s="50"/>
      <c r="K28" s="40">
        <f>окт.25!K28+ноя.25!H28-ноя.25!G28</f>
        <v>252.55999999999995</v>
      </c>
      <c r="L28" s="52"/>
    </row>
    <row r="29" spans="1:12" x14ac:dyDescent="0.25">
      <c r="A29" s="111"/>
      <c r="B29" s="109">
        <v>22</v>
      </c>
      <c r="C29" s="85">
        <v>32022</v>
      </c>
      <c r="D29" s="85">
        <v>33025</v>
      </c>
      <c r="E29" s="85">
        <f t="shared" si="0"/>
        <v>1003</v>
      </c>
      <c r="F29" s="70">
        <v>6.19</v>
      </c>
      <c r="G29" s="40">
        <f t="shared" si="1"/>
        <v>6208.5700000000006</v>
      </c>
      <c r="H29" s="79">
        <v>5518</v>
      </c>
      <c r="I29" s="109">
        <v>475207</v>
      </c>
      <c r="J29" s="50">
        <v>45967</v>
      </c>
      <c r="K29" s="40">
        <f>окт.25!K29+ноя.25!H29-ноя.25!G29</f>
        <v>-6208.2000000000007</v>
      </c>
      <c r="L29" s="52"/>
    </row>
    <row r="30" spans="1:12" x14ac:dyDescent="0.25">
      <c r="A30" s="111"/>
      <c r="B30" s="109">
        <v>23</v>
      </c>
      <c r="C30" s="85"/>
      <c r="D30" s="85"/>
      <c r="E30" s="85">
        <f t="shared" si="0"/>
        <v>0</v>
      </c>
      <c r="F30" s="13">
        <v>8.25</v>
      </c>
      <c r="G30" s="40">
        <f t="shared" si="1"/>
        <v>0</v>
      </c>
      <c r="H30" s="79"/>
      <c r="I30" s="109"/>
      <c r="J30" s="50"/>
      <c r="K30" s="40">
        <f>окт.25!K30+ноя.25!H30-ноя.25!G30</f>
        <v>0</v>
      </c>
      <c r="L30" s="52"/>
    </row>
    <row r="31" spans="1:12" x14ac:dyDescent="0.25">
      <c r="A31" s="111"/>
      <c r="B31" s="109">
        <v>24</v>
      </c>
      <c r="C31" s="85"/>
      <c r="D31" s="85"/>
      <c r="E31" s="85">
        <f t="shared" si="0"/>
        <v>0</v>
      </c>
      <c r="F31" s="13">
        <v>8.25</v>
      </c>
      <c r="G31" s="40">
        <f t="shared" si="1"/>
        <v>0</v>
      </c>
      <c r="H31" s="79"/>
      <c r="I31" s="109"/>
      <c r="J31" s="50"/>
      <c r="K31" s="40">
        <f>окт.25!K31+ноя.25!H31-ноя.25!G31</f>
        <v>0</v>
      </c>
      <c r="L31" s="52"/>
    </row>
    <row r="32" spans="1:12" x14ac:dyDescent="0.25">
      <c r="A32" s="15"/>
      <c r="B32" s="109">
        <v>25</v>
      </c>
      <c r="C32" s="85">
        <v>5647</v>
      </c>
      <c r="D32" s="85">
        <v>6035</v>
      </c>
      <c r="E32" s="85">
        <f t="shared" si="0"/>
        <v>388</v>
      </c>
      <c r="F32" s="70">
        <v>6.19</v>
      </c>
      <c r="G32" s="40">
        <f t="shared" si="1"/>
        <v>2401.7200000000003</v>
      </c>
      <c r="H32" s="79">
        <v>845.74</v>
      </c>
      <c r="I32" s="109">
        <v>674725</v>
      </c>
      <c r="J32" s="50">
        <v>45970</v>
      </c>
      <c r="K32" s="40">
        <f>окт.25!K32+ноя.25!H32-ноя.25!G32</f>
        <v>638.56999999999971</v>
      </c>
      <c r="L32" s="52"/>
    </row>
    <row r="33" spans="1:12" x14ac:dyDescent="0.25">
      <c r="A33" s="111"/>
      <c r="B33" s="109">
        <v>26</v>
      </c>
      <c r="C33" s="85">
        <v>72015</v>
      </c>
      <c r="D33" s="85">
        <v>72015</v>
      </c>
      <c r="E33" s="85">
        <f t="shared" si="0"/>
        <v>0</v>
      </c>
      <c r="F33" s="70">
        <v>6.19</v>
      </c>
      <c r="G33" s="40">
        <f t="shared" si="1"/>
        <v>0</v>
      </c>
      <c r="H33" s="79"/>
      <c r="I33" s="109"/>
      <c r="J33" s="50"/>
      <c r="K33" s="40">
        <f>окт.25!K33+ноя.25!H33-ноя.25!G33</f>
        <v>0</v>
      </c>
      <c r="L33" s="52"/>
    </row>
    <row r="34" spans="1:12" x14ac:dyDescent="0.25">
      <c r="A34" s="111"/>
      <c r="B34" s="109">
        <v>27</v>
      </c>
      <c r="C34" s="85"/>
      <c r="D34" s="85"/>
      <c r="E34" s="85">
        <f t="shared" si="0"/>
        <v>0</v>
      </c>
      <c r="F34" s="13">
        <v>8.25</v>
      </c>
      <c r="G34" s="40">
        <f t="shared" si="1"/>
        <v>0</v>
      </c>
      <c r="H34" s="79"/>
      <c r="I34" s="109"/>
      <c r="J34" s="50"/>
      <c r="K34" s="40">
        <f>окт.25!K34+ноя.25!H34-ноя.25!G34</f>
        <v>0</v>
      </c>
      <c r="L34" s="52"/>
    </row>
    <row r="35" spans="1:12" x14ac:dyDescent="0.25">
      <c r="A35" s="111"/>
      <c r="B35" s="109">
        <v>28</v>
      </c>
      <c r="C35" s="85"/>
      <c r="D35" s="85"/>
      <c r="E35" s="85">
        <f t="shared" si="0"/>
        <v>0</v>
      </c>
      <c r="F35" s="13">
        <v>8.25</v>
      </c>
      <c r="G35" s="40">
        <f t="shared" si="1"/>
        <v>0</v>
      </c>
      <c r="H35" s="79"/>
      <c r="I35" s="109"/>
      <c r="J35" s="50"/>
      <c r="K35" s="40">
        <f>окт.25!K35+ноя.25!H35-ноя.25!G35</f>
        <v>0</v>
      </c>
      <c r="L35" s="52"/>
    </row>
    <row r="36" spans="1:12" x14ac:dyDescent="0.25">
      <c r="A36" s="111"/>
      <c r="B36" s="109">
        <v>29</v>
      </c>
      <c r="C36" s="85"/>
      <c r="D36" s="85"/>
      <c r="E36" s="85">
        <f t="shared" si="0"/>
        <v>0</v>
      </c>
      <c r="F36" s="13">
        <v>8.25</v>
      </c>
      <c r="G36" s="40">
        <f t="shared" si="1"/>
        <v>0</v>
      </c>
      <c r="H36" s="79"/>
      <c r="I36" s="109"/>
      <c r="J36" s="50"/>
      <c r="K36" s="40">
        <f>окт.25!K36+ноя.25!H36-ноя.25!G36</f>
        <v>0</v>
      </c>
      <c r="L36" s="52"/>
    </row>
    <row r="37" spans="1:12" x14ac:dyDescent="0.25">
      <c r="A37" s="111"/>
      <c r="B37" s="109">
        <v>30</v>
      </c>
      <c r="C37" s="85"/>
      <c r="D37" s="85"/>
      <c r="E37" s="85">
        <f t="shared" si="0"/>
        <v>0</v>
      </c>
      <c r="F37" s="13">
        <v>8.25</v>
      </c>
      <c r="G37" s="40">
        <f t="shared" si="1"/>
        <v>0</v>
      </c>
      <c r="H37" s="79"/>
      <c r="I37" s="109"/>
      <c r="J37" s="50"/>
      <c r="K37" s="40">
        <f>окт.25!K37+ноя.25!H37-ноя.25!G37</f>
        <v>0</v>
      </c>
      <c r="L37" s="52"/>
    </row>
    <row r="38" spans="1:12" x14ac:dyDescent="0.25">
      <c r="A38" s="111"/>
      <c r="B38" s="109">
        <v>32</v>
      </c>
      <c r="C38" s="85"/>
      <c r="D38" s="85"/>
      <c r="E38" s="85">
        <f t="shared" si="0"/>
        <v>0</v>
      </c>
      <c r="F38" s="13">
        <v>8.25</v>
      </c>
      <c r="G38" s="40">
        <f t="shared" si="1"/>
        <v>0</v>
      </c>
      <c r="H38" s="79"/>
      <c r="I38" s="109"/>
      <c r="J38" s="50"/>
      <c r="K38" s="40">
        <f>окт.25!K38+ноя.25!H38-ноя.25!G38</f>
        <v>0</v>
      </c>
      <c r="L38" s="52"/>
    </row>
    <row r="39" spans="1:12" x14ac:dyDescent="0.25">
      <c r="A39" s="111"/>
      <c r="B39" s="109">
        <v>34</v>
      </c>
      <c r="C39" s="85">
        <v>6</v>
      </c>
      <c r="D39" s="85">
        <v>6</v>
      </c>
      <c r="E39" s="85">
        <f t="shared" si="0"/>
        <v>0</v>
      </c>
      <c r="F39" s="13">
        <v>8.25</v>
      </c>
      <c r="G39" s="40">
        <f t="shared" si="1"/>
        <v>0</v>
      </c>
      <c r="H39" s="79"/>
      <c r="I39" s="109"/>
      <c r="J39" s="50"/>
      <c r="K39" s="40">
        <f>окт.25!K39+ноя.25!H39-ноя.25!G39</f>
        <v>0</v>
      </c>
      <c r="L39" s="52"/>
    </row>
    <row r="40" spans="1:12" x14ac:dyDescent="0.25">
      <c r="A40" s="111"/>
      <c r="B40" s="109">
        <v>35</v>
      </c>
      <c r="C40" s="85"/>
      <c r="D40" s="85"/>
      <c r="E40" s="85">
        <f t="shared" si="0"/>
        <v>0</v>
      </c>
      <c r="F40" s="13">
        <v>8.25</v>
      </c>
      <c r="G40" s="40">
        <f t="shared" si="1"/>
        <v>0</v>
      </c>
      <c r="H40" s="79"/>
      <c r="I40" s="109"/>
      <c r="J40" s="50"/>
      <c r="K40" s="40">
        <f>окт.25!K40+ноя.25!H40-ноя.25!G40</f>
        <v>0</v>
      </c>
      <c r="L40" s="52"/>
    </row>
    <row r="41" spans="1:12" x14ac:dyDescent="0.25">
      <c r="A41" s="111"/>
      <c r="B41" s="109">
        <v>36</v>
      </c>
      <c r="C41" s="85">
        <v>28179</v>
      </c>
      <c r="D41" s="85">
        <v>28443</v>
      </c>
      <c r="E41" s="85">
        <f t="shared" si="0"/>
        <v>264</v>
      </c>
      <c r="F41" s="13">
        <v>8.25</v>
      </c>
      <c r="G41" s="40">
        <f t="shared" si="1"/>
        <v>2178</v>
      </c>
      <c r="H41" s="79"/>
      <c r="I41" s="109"/>
      <c r="J41" s="50"/>
      <c r="K41" s="40">
        <f>окт.25!K41+ноя.25!H41-ноя.25!G41</f>
        <v>-5192.1800000000021</v>
      </c>
      <c r="L41" s="52"/>
    </row>
    <row r="42" spans="1:12" x14ac:dyDescent="0.25">
      <c r="A42" s="111"/>
      <c r="B42" s="109">
        <v>37</v>
      </c>
      <c r="C42" s="85">
        <v>987</v>
      </c>
      <c r="D42" s="85">
        <v>2244</v>
      </c>
      <c r="E42" s="85">
        <f t="shared" si="0"/>
        <v>1257</v>
      </c>
      <c r="F42" s="70">
        <v>6.19</v>
      </c>
      <c r="G42" s="40">
        <f t="shared" si="1"/>
        <v>7780.8300000000008</v>
      </c>
      <c r="H42" s="79"/>
      <c r="I42" s="109"/>
      <c r="J42" s="50"/>
      <c r="K42" s="40">
        <f>окт.25!K42+ноя.25!H42-ноя.25!G42</f>
        <v>-32003.85</v>
      </c>
      <c r="L42" s="52"/>
    </row>
    <row r="43" spans="1:12" x14ac:dyDescent="0.25">
      <c r="A43" s="111"/>
      <c r="B43" s="109">
        <v>38</v>
      </c>
      <c r="C43" s="85">
        <v>1183</v>
      </c>
      <c r="D43" s="85">
        <v>1183</v>
      </c>
      <c r="E43" s="85">
        <f t="shared" si="0"/>
        <v>0</v>
      </c>
      <c r="F43" s="13">
        <v>8.25</v>
      </c>
      <c r="G43" s="40">
        <f t="shared" si="1"/>
        <v>0</v>
      </c>
      <c r="H43" s="79"/>
      <c r="I43" s="109"/>
      <c r="J43" s="50"/>
      <c r="K43" s="40">
        <f>окт.25!K43+ноя.25!H43-ноя.25!G43</f>
        <v>-733</v>
      </c>
      <c r="L43" s="52"/>
    </row>
    <row r="44" spans="1:12" x14ac:dyDescent="0.25">
      <c r="A44" s="111"/>
      <c r="B44" s="109">
        <v>39</v>
      </c>
      <c r="C44" s="85">
        <v>23671</v>
      </c>
      <c r="D44" s="85">
        <v>24539</v>
      </c>
      <c r="E44" s="85">
        <f t="shared" si="0"/>
        <v>868</v>
      </c>
      <c r="F44" s="70">
        <v>0</v>
      </c>
      <c r="G44" s="40">
        <f t="shared" si="1"/>
        <v>0</v>
      </c>
      <c r="H44" s="79"/>
      <c r="I44" s="109"/>
      <c r="J44" s="50"/>
      <c r="K44" s="40">
        <f>окт.25!K44+ноя.25!H44-ноя.25!G44</f>
        <v>5302.5</v>
      </c>
      <c r="L44" s="52"/>
    </row>
    <row r="45" spans="1:12" x14ac:dyDescent="0.25">
      <c r="A45" s="111"/>
      <c r="B45" s="109">
        <v>40</v>
      </c>
      <c r="C45" s="85">
        <v>7217</v>
      </c>
      <c r="D45" s="85">
        <v>7263</v>
      </c>
      <c r="E45" s="85">
        <f t="shared" si="0"/>
        <v>46</v>
      </c>
      <c r="F45" s="13">
        <v>8.25</v>
      </c>
      <c r="G45" s="40">
        <f t="shared" si="1"/>
        <v>379.5</v>
      </c>
      <c r="H45" s="79"/>
      <c r="I45" s="109"/>
      <c r="J45" s="50"/>
      <c r="K45" s="40">
        <f>окт.25!K45+ноя.25!H45-ноя.25!G45</f>
        <v>-3858.46</v>
      </c>
      <c r="L45" s="52"/>
    </row>
    <row r="46" spans="1:12" x14ac:dyDescent="0.25">
      <c r="A46" s="111"/>
      <c r="B46" s="109">
        <v>41</v>
      </c>
      <c r="C46" s="85">
        <v>10785</v>
      </c>
      <c r="D46" s="85">
        <v>10785</v>
      </c>
      <c r="E46" s="85">
        <f t="shared" si="0"/>
        <v>0</v>
      </c>
      <c r="F46" s="68">
        <v>6.19</v>
      </c>
      <c r="G46" s="40">
        <f t="shared" si="1"/>
        <v>0</v>
      </c>
      <c r="H46" s="79"/>
      <c r="I46" s="109"/>
      <c r="J46" s="50"/>
      <c r="K46" s="40">
        <f>окт.25!K46+ноя.25!H46-ноя.25!G46</f>
        <v>1873.9299999999996</v>
      </c>
      <c r="L46" s="52"/>
    </row>
    <row r="47" spans="1:12" x14ac:dyDescent="0.25">
      <c r="A47" s="111"/>
      <c r="B47" s="109">
        <v>42</v>
      </c>
      <c r="C47" s="85">
        <v>79792</v>
      </c>
      <c r="D47" s="85">
        <v>79980</v>
      </c>
      <c r="E47" s="85">
        <f t="shared" si="0"/>
        <v>188</v>
      </c>
      <c r="F47" s="13">
        <v>8.25</v>
      </c>
      <c r="G47" s="40">
        <f t="shared" si="1"/>
        <v>1551</v>
      </c>
      <c r="H47" s="79">
        <v>5973</v>
      </c>
      <c r="I47" s="109">
        <v>29908</v>
      </c>
      <c r="J47" s="50">
        <v>45982</v>
      </c>
      <c r="K47" s="40">
        <f>окт.25!K47+ноя.25!H47-ноя.25!G47</f>
        <v>2700.3999999999987</v>
      </c>
      <c r="L47" s="52"/>
    </row>
    <row r="48" spans="1:12" x14ac:dyDescent="0.25">
      <c r="A48" s="111"/>
      <c r="B48" s="109">
        <v>43</v>
      </c>
      <c r="C48" s="85">
        <v>11489</v>
      </c>
      <c r="D48" s="85">
        <v>11489</v>
      </c>
      <c r="E48" s="85">
        <f t="shared" si="0"/>
        <v>0</v>
      </c>
      <c r="F48" s="68">
        <v>6.19</v>
      </c>
      <c r="G48" s="40">
        <f t="shared" si="1"/>
        <v>0</v>
      </c>
      <c r="H48" s="79"/>
      <c r="I48" s="109"/>
      <c r="J48" s="50"/>
      <c r="K48" s="40">
        <f>окт.25!K48+ноя.25!H48-ноя.25!G48</f>
        <v>2032.9399999999991</v>
      </c>
      <c r="L48" s="52"/>
    </row>
    <row r="49" spans="1:12" x14ac:dyDescent="0.25">
      <c r="A49" s="111"/>
      <c r="B49" s="109">
        <v>44</v>
      </c>
      <c r="C49" s="85"/>
      <c r="D49" s="85"/>
      <c r="E49" s="85">
        <f t="shared" si="0"/>
        <v>0</v>
      </c>
      <c r="F49" s="13">
        <v>8.25</v>
      </c>
      <c r="G49" s="40">
        <f t="shared" si="1"/>
        <v>0</v>
      </c>
      <c r="H49" s="79"/>
      <c r="I49" s="109"/>
      <c r="J49" s="50"/>
      <c r="K49" s="40">
        <f>окт.25!K49+ноя.25!H49-ноя.25!G49</f>
        <v>0</v>
      </c>
      <c r="L49" s="52"/>
    </row>
    <row r="50" spans="1:12" x14ac:dyDescent="0.25">
      <c r="A50" s="111"/>
      <c r="B50" s="109">
        <v>45</v>
      </c>
      <c r="C50" s="85">
        <v>30</v>
      </c>
      <c r="D50" s="85">
        <v>30</v>
      </c>
      <c r="E50" s="85">
        <f t="shared" si="0"/>
        <v>0</v>
      </c>
      <c r="F50" s="13">
        <v>8.25</v>
      </c>
      <c r="G50" s="40">
        <f t="shared" si="1"/>
        <v>0</v>
      </c>
      <c r="H50" s="79"/>
      <c r="I50" s="109"/>
      <c r="J50" s="50"/>
      <c r="K50" s="40">
        <f>окт.25!K50+ноя.25!H50-ноя.25!G50</f>
        <v>-21.990000000000002</v>
      </c>
      <c r="L50" s="52"/>
    </row>
    <row r="51" spans="1:12" x14ac:dyDescent="0.25">
      <c r="A51" s="111"/>
      <c r="B51" s="109">
        <v>46</v>
      </c>
      <c r="C51" s="85">
        <v>12977</v>
      </c>
      <c r="D51" s="85">
        <v>12981</v>
      </c>
      <c r="E51" s="85">
        <f t="shared" si="0"/>
        <v>4</v>
      </c>
      <c r="F51" s="68">
        <v>6.19</v>
      </c>
      <c r="G51" s="40">
        <f t="shared" si="1"/>
        <v>24.76</v>
      </c>
      <c r="H51" s="79"/>
      <c r="I51" s="109"/>
      <c r="J51" s="50"/>
      <c r="K51" s="40">
        <f>окт.25!K51+ноя.25!H51-ноя.25!G51</f>
        <v>373.22999999999979</v>
      </c>
      <c r="L51" s="52"/>
    </row>
    <row r="52" spans="1:12" x14ac:dyDescent="0.25">
      <c r="A52" s="111"/>
      <c r="B52" s="109">
        <v>47</v>
      </c>
      <c r="C52" s="85">
        <v>10374</v>
      </c>
      <c r="D52" s="85">
        <v>10783</v>
      </c>
      <c r="E52" s="85">
        <f t="shared" si="0"/>
        <v>409</v>
      </c>
      <c r="F52" s="13">
        <v>8.25</v>
      </c>
      <c r="G52" s="40">
        <f t="shared" si="1"/>
        <v>3374.25</v>
      </c>
      <c r="H52" s="79">
        <v>1000</v>
      </c>
      <c r="I52" s="109">
        <v>647825</v>
      </c>
      <c r="J52" s="50">
        <v>45967</v>
      </c>
      <c r="K52" s="40">
        <f>окт.25!K52+ноя.25!H52-ноя.25!G52</f>
        <v>-6824.33</v>
      </c>
      <c r="L52" s="52"/>
    </row>
    <row r="53" spans="1:12" x14ac:dyDescent="0.25">
      <c r="A53" s="115"/>
      <c r="B53" s="109">
        <v>48</v>
      </c>
      <c r="C53" s="85">
        <v>15852</v>
      </c>
      <c r="D53" s="85">
        <v>15862</v>
      </c>
      <c r="E53" s="85">
        <f t="shared" si="0"/>
        <v>10</v>
      </c>
      <c r="F53" s="68">
        <v>6.19</v>
      </c>
      <c r="G53" s="40">
        <f t="shared" si="1"/>
        <v>61.900000000000006</v>
      </c>
      <c r="H53" s="79"/>
      <c r="I53" s="109"/>
      <c r="J53" s="50"/>
      <c r="K53" s="40">
        <f>окт.25!K53+ноя.25!H53-ноя.25!G53</f>
        <v>-219.08000000000004</v>
      </c>
      <c r="L53" s="52"/>
    </row>
    <row r="54" spans="1:12" x14ac:dyDescent="0.25">
      <c r="A54" s="111"/>
      <c r="B54" s="109">
        <v>49</v>
      </c>
      <c r="C54" s="85">
        <v>1109</v>
      </c>
      <c r="D54" s="85">
        <v>1122</v>
      </c>
      <c r="E54" s="85">
        <f t="shared" si="0"/>
        <v>13</v>
      </c>
      <c r="F54" s="13">
        <v>8.25</v>
      </c>
      <c r="G54" s="40">
        <f t="shared" si="1"/>
        <v>107.25</v>
      </c>
      <c r="H54" s="79"/>
      <c r="I54" s="109"/>
      <c r="J54" s="50"/>
      <c r="K54" s="40">
        <f>окт.25!K54+ноя.25!H54-ноя.25!G54</f>
        <v>-4433.93</v>
      </c>
      <c r="L54" s="52"/>
    </row>
    <row r="55" spans="1:12" x14ac:dyDescent="0.25">
      <c r="A55" s="111"/>
      <c r="B55" s="109">
        <v>50</v>
      </c>
      <c r="C55" s="85">
        <v>1657</v>
      </c>
      <c r="D55" s="85">
        <v>1657</v>
      </c>
      <c r="E55" s="85">
        <f t="shared" si="0"/>
        <v>0</v>
      </c>
      <c r="F55" s="13">
        <v>8.25</v>
      </c>
      <c r="G55" s="40">
        <f t="shared" si="1"/>
        <v>0</v>
      </c>
      <c r="H55" s="79"/>
      <c r="I55" s="109"/>
      <c r="J55" s="50"/>
      <c r="K55" s="40">
        <f>окт.25!K55+ноя.25!H55-ноя.25!G55</f>
        <v>664.97</v>
      </c>
      <c r="L55" s="52"/>
    </row>
    <row r="56" spans="1:12" x14ac:dyDescent="0.25">
      <c r="A56" s="111"/>
      <c r="B56" s="109">
        <v>51</v>
      </c>
      <c r="C56" s="85"/>
      <c r="D56" s="85"/>
      <c r="E56" s="85">
        <f t="shared" si="0"/>
        <v>0</v>
      </c>
      <c r="F56" s="13">
        <v>8.25</v>
      </c>
      <c r="G56" s="40">
        <f t="shared" si="1"/>
        <v>0</v>
      </c>
      <c r="H56" s="79"/>
      <c r="I56" s="109"/>
      <c r="J56" s="50"/>
      <c r="K56" s="40">
        <f>окт.25!K56+ноя.25!H56-ноя.25!G56</f>
        <v>0</v>
      </c>
      <c r="L56" s="52"/>
    </row>
    <row r="57" spans="1:12" x14ac:dyDescent="0.25">
      <c r="A57" s="111"/>
      <c r="B57" s="109">
        <v>52</v>
      </c>
      <c r="C57" s="85"/>
      <c r="D57" s="85"/>
      <c r="E57" s="85">
        <f t="shared" si="0"/>
        <v>0</v>
      </c>
      <c r="F57" s="13">
        <v>8.25</v>
      </c>
      <c r="G57" s="40">
        <f t="shared" si="1"/>
        <v>0</v>
      </c>
      <c r="H57" s="79"/>
      <c r="I57" s="109"/>
      <c r="J57" s="50"/>
      <c r="K57" s="40">
        <f>окт.25!K57+ноя.25!H57-ноя.25!G57</f>
        <v>0</v>
      </c>
      <c r="L57" s="52"/>
    </row>
    <row r="58" spans="1:12" x14ac:dyDescent="0.25">
      <c r="A58" s="111"/>
      <c r="B58" s="109">
        <v>53</v>
      </c>
      <c r="C58" s="85"/>
      <c r="D58" s="85"/>
      <c r="E58" s="85">
        <f t="shared" si="0"/>
        <v>0</v>
      </c>
      <c r="F58" s="13">
        <v>8.25</v>
      </c>
      <c r="G58" s="40">
        <f t="shared" si="1"/>
        <v>0</v>
      </c>
      <c r="H58" s="79"/>
      <c r="I58" s="109"/>
      <c r="J58" s="50"/>
      <c r="K58" s="40">
        <f>окт.25!K58+ноя.25!H58-ноя.25!G58</f>
        <v>0</v>
      </c>
      <c r="L58" s="52"/>
    </row>
    <row r="59" spans="1:12" x14ac:dyDescent="0.25">
      <c r="A59" s="115"/>
      <c r="B59" s="114">
        <v>54</v>
      </c>
      <c r="C59" s="85">
        <v>114861</v>
      </c>
      <c r="D59" s="85">
        <v>116401</v>
      </c>
      <c r="E59" s="85">
        <f t="shared" si="0"/>
        <v>1540</v>
      </c>
      <c r="F59" s="70">
        <v>6.19</v>
      </c>
      <c r="G59" s="40">
        <f t="shared" si="1"/>
        <v>9532.6</v>
      </c>
      <c r="H59" s="79">
        <v>7762.26</v>
      </c>
      <c r="I59" s="109">
        <v>927467</v>
      </c>
      <c r="J59" s="50">
        <v>45966</v>
      </c>
      <c r="K59" s="40">
        <f>окт.25!K59+ноя.25!H59-ноя.25!G59</f>
        <v>-9532.6000000000022</v>
      </c>
      <c r="L59" s="52"/>
    </row>
    <row r="60" spans="1:12" x14ac:dyDescent="0.25">
      <c r="A60" s="111"/>
      <c r="B60" s="109">
        <v>55</v>
      </c>
      <c r="C60" s="85"/>
      <c r="D60" s="85"/>
      <c r="E60" s="85">
        <f t="shared" si="0"/>
        <v>0</v>
      </c>
      <c r="F60" s="13">
        <v>8.25</v>
      </c>
      <c r="G60" s="40">
        <f t="shared" si="1"/>
        <v>0</v>
      </c>
      <c r="H60" s="79"/>
      <c r="I60" s="109"/>
      <c r="J60" s="50"/>
      <c r="K60" s="40">
        <f>окт.25!K60+ноя.25!H60-ноя.25!G60</f>
        <v>0</v>
      </c>
      <c r="L60" s="52"/>
    </row>
    <row r="61" spans="1:12" x14ac:dyDescent="0.25">
      <c r="A61" s="111"/>
      <c r="B61" s="109">
        <v>56</v>
      </c>
      <c r="C61" s="85">
        <v>2134</v>
      </c>
      <c r="D61" s="85">
        <v>2198</v>
      </c>
      <c r="E61" s="85">
        <f t="shared" si="0"/>
        <v>64</v>
      </c>
      <c r="F61" s="13">
        <v>8.25</v>
      </c>
      <c r="G61" s="40">
        <f t="shared" si="1"/>
        <v>528</v>
      </c>
      <c r="H61" s="79"/>
      <c r="I61" s="109"/>
      <c r="J61" s="50"/>
      <c r="K61" s="40">
        <f>окт.25!K61+ноя.25!H61-ноя.25!G61</f>
        <v>-5804.37</v>
      </c>
      <c r="L61" s="52"/>
    </row>
    <row r="62" spans="1:12" x14ac:dyDescent="0.25">
      <c r="A62" s="111"/>
      <c r="B62" s="109">
        <v>57</v>
      </c>
      <c r="C62" s="85">
        <v>27964</v>
      </c>
      <c r="D62" s="85">
        <v>29459</v>
      </c>
      <c r="E62" s="85">
        <f t="shared" si="0"/>
        <v>1495</v>
      </c>
      <c r="F62" s="70">
        <v>6.19</v>
      </c>
      <c r="G62" s="40">
        <f t="shared" si="1"/>
        <v>9254.0500000000011</v>
      </c>
      <c r="H62" s="79"/>
      <c r="I62" s="109"/>
      <c r="J62" s="50"/>
      <c r="K62" s="40">
        <f>окт.25!K62+ноя.25!H62-ноя.25!G62</f>
        <v>10489.679999999998</v>
      </c>
      <c r="L62" s="52"/>
    </row>
    <row r="63" spans="1:12" x14ac:dyDescent="0.25">
      <c r="A63" s="111"/>
      <c r="B63" s="109">
        <v>58</v>
      </c>
      <c r="C63" s="85">
        <v>25404</v>
      </c>
      <c r="D63" s="85">
        <v>26231</v>
      </c>
      <c r="E63" s="85">
        <f t="shared" si="0"/>
        <v>827</v>
      </c>
      <c r="F63" s="70">
        <v>6.19</v>
      </c>
      <c r="G63" s="40">
        <f t="shared" si="1"/>
        <v>5119.13</v>
      </c>
      <c r="H63" s="79"/>
      <c r="I63" s="109"/>
      <c r="J63" s="50"/>
      <c r="K63" s="40">
        <f>окт.25!K63+ноя.25!H63-ноя.25!G63</f>
        <v>-6148.74</v>
      </c>
      <c r="L63" s="52"/>
    </row>
    <row r="64" spans="1:12" x14ac:dyDescent="0.25">
      <c r="A64" s="17"/>
      <c r="B64" s="109">
        <v>60</v>
      </c>
      <c r="C64" s="85">
        <v>3389</v>
      </c>
      <c r="D64" s="85">
        <v>3687</v>
      </c>
      <c r="E64" s="85">
        <f t="shared" si="0"/>
        <v>298</v>
      </c>
      <c r="F64" s="13">
        <v>8.25</v>
      </c>
      <c r="G64" s="40">
        <f t="shared" si="1"/>
        <v>2458.5</v>
      </c>
      <c r="H64" s="79">
        <v>800</v>
      </c>
      <c r="I64" s="109">
        <v>846661</v>
      </c>
      <c r="J64" s="50">
        <v>45974</v>
      </c>
      <c r="K64" s="40">
        <f>окт.25!K64+ноя.25!H64-ноя.25!G64</f>
        <v>-1252.1200000000003</v>
      </c>
      <c r="L64" s="52"/>
    </row>
    <row r="65" spans="1:12" x14ac:dyDescent="0.25">
      <c r="A65" s="115"/>
      <c r="B65" s="109">
        <v>61</v>
      </c>
      <c r="C65" s="85">
        <v>71384</v>
      </c>
      <c r="D65" s="85">
        <v>71756</v>
      </c>
      <c r="E65" s="85">
        <f t="shared" si="0"/>
        <v>372</v>
      </c>
      <c r="F65" s="68">
        <v>6.19</v>
      </c>
      <c r="G65" s="40">
        <f t="shared" si="1"/>
        <v>2302.6800000000003</v>
      </c>
      <c r="H65" s="79"/>
      <c r="I65" s="109"/>
      <c r="J65" s="50"/>
      <c r="K65" s="40">
        <f>окт.25!K65+ноя.25!H65-ноя.25!G65</f>
        <v>10911.660000000003</v>
      </c>
      <c r="L65" s="52"/>
    </row>
    <row r="66" spans="1:12" x14ac:dyDescent="0.25">
      <c r="A66" s="111"/>
      <c r="B66" s="109">
        <v>62</v>
      </c>
      <c r="C66" s="85">
        <v>15876</v>
      </c>
      <c r="D66" s="85">
        <v>15876</v>
      </c>
      <c r="E66" s="85">
        <f t="shared" si="0"/>
        <v>0</v>
      </c>
      <c r="F66" s="13">
        <v>8.25</v>
      </c>
      <c r="G66" s="40">
        <f t="shared" si="1"/>
        <v>0</v>
      </c>
      <c r="H66" s="79">
        <v>15000</v>
      </c>
      <c r="I66" s="109">
        <v>935418</v>
      </c>
      <c r="J66" s="50">
        <v>45985</v>
      </c>
      <c r="K66" s="40">
        <f>окт.25!K66+ноя.25!H66-ноя.25!G66</f>
        <v>7763.52</v>
      </c>
      <c r="L66" s="52"/>
    </row>
    <row r="67" spans="1:12" x14ac:dyDescent="0.25">
      <c r="A67" s="115"/>
      <c r="B67" s="109">
        <v>63</v>
      </c>
      <c r="C67" s="85">
        <v>10963</v>
      </c>
      <c r="D67" s="85">
        <v>10963</v>
      </c>
      <c r="E67" s="85">
        <f t="shared" si="0"/>
        <v>0</v>
      </c>
      <c r="F67" s="68">
        <v>6.19</v>
      </c>
      <c r="G67" s="40">
        <f t="shared" si="1"/>
        <v>0</v>
      </c>
      <c r="H67" s="79"/>
      <c r="I67" s="109"/>
      <c r="J67" s="50"/>
      <c r="K67" s="40">
        <f>окт.25!K67+ноя.25!H67-ноя.25!G67</f>
        <v>491.58999999999992</v>
      </c>
      <c r="L67" s="52"/>
    </row>
    <row r="68" spans="1:12" x14ac:dyDescent="0.25">
      <c r="A68" s="111"/>
      <c r="B68" s="109">
        <v>64</v>
      </c>
      <c r="C68" s="85">
        <v>21938</v>
      </c>
      <c r="D68" s="85">
        <v>22024</v>
      </c>
      <c r="E68" s="85">
        <f t="shared" si="0"/>
        <v>86</v>
      </c>
      <c r="F68" s="68">
        <v>6.19</v>
      </c>
      <c r="G68" s="40">
        <f t="shared" si="1"/>
        <v>532.34</v>
      </c>
      <c r="H68" s="79"/>
      <c r="I68" s="109"/>
      <c r="J68" s="50"/>
      <c r="K68" s="40">
        <f>окт.25!K68+ноя.25!H68-ноя.25!G68</f>
        <v>1668.6800000000003</v>
      </c>
      <c r="L68" s="52"/>
    </row>
    <row r="69" spans="1:12" x14ac:dyDescent="0.25">
      <c r="A69" s="111"/>
      <c r="B69" s="109">
        <v>65</v>
      </c>
      <c r="C69" s="85">
        <v>8861</v>
      </c>
      <c r="D69" s="85">
        <v>8874</v>
      </c>
      <c r="E69" s="85">
        <f t="shared" si="0"/>
        <v>13</v>
      </c>
      <c r="F69" s="13">
        <v>8.25</v>
      </c>
      <c r="G69" s="40">
        <f t="shared" si="1"/>
        <v>107.25</v>
      </c>
      <c r="H69" s="79"/>
      <c r="I69" s="109"/>
      <c r="J69" s="50"/>
      <c r="K69" s="40">
        <f>окт.25!K69+ноя.25!H69-ноя.25!G69</f>
        <v>-902.92000000000007</v>
      </c>
      <c r="L69" s="52"/>
    </row>
    <row r="70" spans="1:12" x14ac:dyDescent="0.25">
      <c r="A70" s="111"/>
      <c r="B70" s="109">
        <v>67</v>
      </c>
      <c r="C70" s="85">
        <v>12698</v>
      </c>
      <c r="D70" s="85">
        <v>12698</v>
      </c>
      <c r="E70" s="85">
        <f t="shared" si="0"/>
        <v>0</v>
      </c>
      <c r="F70" s="13">
        <v>8.25</v>
      </c>
      <c r="G70" s="40">
        <f t="shared" si="1"/>
        <v>0</v>
      </c>
      <c r="H70" s="79"/>
      <c r="I70" s="109"/>
      <c r="J70" s="50"/>
      <c r="K70" s="40">
        <f>окт.25!K70+ноя.25!H70-ноя.25!G70</f>
        <v>-3371.7899999999991</v>
      </c>
      <c r="L70" s="52"/>
    </row>
    <row r="71" spans="1:12" x14ac:dyDescent="0.25">
      <c r="A71" s="111"/>
      <c r="B71" s="109">
        <v>68</v>
      </c>
      <c r="C71" s="85">
        <v>128636</v>
      </c>
      <c r="D71" s="85">
        <v>130509</v>
      </c>
      <c r="E71" s="85">
        <f t="shared" si="0"/>
        <v>1873</v>
      </c>
      <c r="F71" s="68">
        <v>6.19</v>
      </c>
      <c r="G71" s="40">
        <f t="shared" si="1"/>
        <v>11593.87</v>
      </c>
      <c r="H71" s="79">
        <v>10956.3</v>
      </c>
      <c r="I71" s="109">
        <v>315820</v>
      </c>
      <c r="J71" s="50">
        <v>45978</v>
      </c>
      <c r="K71" s="40">
        <f>окт.25!K71+ноя.25!H71-ноя.25!G71</f>
        <v>1436.3300000000017</v>
      </c>
      <c r="L71" s="52"/>
    </row>
    <row r="72" spans="1:12" x14ac:dyDescent="0.25">
      <c r="A72" s="111"/>
      <c r="B72" s="109">
        <v>69</v>
      </c>
      <c r="C72" s="85">
        <v>110294</v>
      </c>
      <c r="D72" s="85">
        <v>111428</v>
      </c>
      <c r="E72" s="85">
        <f t="shared" ref="E72:E138" si="2">D72-C72</f>
        <v>1134</v>
      </c>
      <c r="F72" s="68">
        <v>6.19</v>
      </c>
      <c r="G72" s="40">
        <f t="shared" ref="G72:G138" si="3">F72*E72</f>
        <v>7019.46</v>
      </c>
      <c r="H72" s="79">
        <v>6419.03</v>
      </c>
      <c r="I72" s="109">
        <v>687845</v>
      </c>
      <c r="J72" s="50">
        <v>45967</v>
      </c>
      <c r="K72" s="40">
        <f>окт.25!K72+ноя.25!H72-ноя.25!G72</f>
        <v>1802.1399999999985</v>
      </c>
      <c r="L72" s="52">
        <v>14953917</v>
      </c>
    </row>
    <row r="73" spans="1:12" x14ac:dyDescent="0.25">
      <c r="A73" s="111"/>
      <c r="B73" s="109">
        <v>70</v>
      </c>
      <c r="C73" s="85">
        <v>35736</v>
      </c>
      <c r="D73" s="85">
        <v>36513</v>
      </c>
      <c r="E73" s="85">
        <f t="shared" si="2"/>
        <v>777</v>
      </c>
      <c r="F73" s="68">
        <v>6.19</v>
      </c>
      <c r="G73" s="40">
        <f t="shared" si="3"/>
        <v>4809.63</v>
      </c>
      <c r="H73" s="79">
        <f>2500+4000</f>
        <v>6500</v>
      </c>
      <c r="I73" s="109" t="s">
        <v>124</v>
      </c>
      <c r="J73" s="50" t="s">
        <v>125</v>
      </c>
      <c r="K73" s="40">
        <f>окт.25!K73+ноя.25!H73-ноя.25!G73</f>
        <v>15732.84</v>
      </c>
      <c r="L73" s="52"/>
    </row>
    <row r="74" spans="1:12" x14ac:dyDescent="0.25">
      <c r="A74" s="111"/>
      <c r="B74" s="109">
        <v>71</v>
      </c>
      <c r="C74" s="85">
        <v>3026</v>
      </c>
      <c r="D74" s="85">
        <v>3427</v>
      </c>
      <c r="E74" s="85">
        <f t="shared" si="2"/>
        <v>401</v>
      </c>
      <c r="F74" s="68">
        <v>6.19</v>
      </c>
      <c r="G74" s="40">
        <f t="shared" si="3"/>
        <v>2482.19</v>
      </c>
      <c r="H74" s="79"/>
      <c r="I74" s="109"/>
      <c r="J74" s="50"/>
      <c r="K74" s="40">
        <f>окт.25!K74+ноя.25!H74-ноя.25!G74</f>
        <v>-8199.9700000000012</v>
      </c>
      <c r="L74" s="52"/>
    </row>
    <row r="75" spans="1:12" x14ac:dyDescent="0.25">
      <c r="A75" s="111"/>
      <c r="B75" s="109">
        <v>72</v>
      </c>
      <c r="C75" s="85">
        <v>9476</v>
      </c>
      <c r="D75" s="85">
        <v>9476</v>
      </c>
      <c r="E75" s="85">
        <f t="shared" si="2"/>
        <v>0</v>
      </c>
      <c r="F75" s="13">
        <v>8.25</v>
      </c>
      <c r="G75" s="40">
        <f t="shared" si="3"/>
        <v>0</v>
      </c>
      <c r="H75" s="79">
        <v>1250</v>
      </c>
      <c r="I75" s="109">
        <v>398748</v>
      </c>
      <c r="J75" s="50">
        <v>45975</v>
      </c>
      <c r="K75" s="40">
        <f>окт.25!K75+ноя.25!H75-ноя.25!G75</f>
        <v>301.01000000000022</v>
      </c>
      <c r="L75" s="52"/>
    </row>
    <row r="76" spans="1:12" x14ac:dyDescent="0.25">
      <c r="A76" s="111"/>
      <c r="B76" s="109">
        <v>73</v>
      </c>
      <c r="C76" s="85">
        <v>31246</v>
      </c>
      <c r="D76" s="85">
        <v>31256</v>
      </c>
      <c r="E76" s="85">
        <f t="shared" si="2"/>
        <v>10</v>
      </c>
      <c r="F76" s="13">
        <v>8.25</v>
      </c>
      <c r="G76" s="40">
        <f t="shared" si="3"/>
        <v>82.5</v>
      </c>
      <c r="H76" s="79"/>
      <c r="I76" s="109"/>
      <c r="J76" s="50"/>
      <c r="K76" s="40">
        <f>окт.25!K76+ноя.25!H76-ноя.25!G76</f>
        <v>-6420.66</v>
      </c>
      <c r="L76" s="52"/>
    </row>
    <row r="77" spans="1:12" x14ac:dyDescent="0.25">
      <c r="A77" s="111"/>
      <c r="B77" s="109">
        <v>74</v>
      </c>
      <c r="C77" s="85"/>
      <c r="D77" s="85"/>
      <c r="E77" s="85">
        <f t="shared" si="2"/>
        <v>0</v>
      </c>
      <c r="F77" s="13">
        <v>8.25</v>
      </c>
      <c r="G77" s="40">
        <f t="shared" si="3"/>
        <v>0</v>
      </c>
      <c r="H77" s="79"/>
      <c r="I77" s="109"/>
      <c r="J77" s="50"/>
      <c r="K77" s="40">
        <f>окт.25!K77+ноя.25!H77-ноя.25!G77</f>
        <v>0</v>
      </c>
      <c r="L77" s="52"/>
    </row>
    <row r="78" spans="1:12" x14ac:dyDescent="0.25">
      <c r="A78" s="111"/>
      <c r="B78" s="109">
        <v>75</v>
      </c>
      <c r="C78" s="85"/>
      <c r="D78" s="85"/>
      <c r="E78" s="85">
        <f t="shared" si="2"/>
        <v>0</v>
      </c>
      <c r="F78" s="13">
        <v>8.25</v>
      </c>
      <c r="G78" s="40">
        <f t="shared" si="3"/>
        <v>0</v>
      </c>
      <c r="H78" s="79"/>
      <c r="I78" s="109"/>
      <c r="J78" s="50"/>
      <c r="K78" s="40">
        <f>окт.25!K78+ноя.25!H78-ноя.25!G78</f>
        <v>0</v>
      </c>
      <c r="L78" s="52"/>
    </row>
    <row r="79" spans="1:12" x14ac:dyDescent="0.25">
      <c r="A79" s="111"/>
      <c r="B79" s="109">
        <v>76</v>
      </c>
      <c r="C79" s="85">
        <v>5325</v>
      </c>
      <c r="D79" s="85">
        <v>5325</v>
      </c>
      <c r="E79" s="85">
        <f t="shared" si="2"/>
        <v>0</v>
      </c>
      <c r="F79" s="13">
        <v>8.25</v>
      </c>
      <c r="G79" s="40">
        <f t="shared" si="3"/>
        <v>0</v>
      </c>
      <c r="H79" s="79"/>
      <c r="I79" s="109"/>
      <c r="J79" s="50"/>
      <c r="K79" s="40">
        <f>окт.25!K79+ноя.25!H79-ноя.25!G79</f>
        <v>-268.73</v>
      </c>
      <c r="L79" s="52"/>
    </row>
    <row r="80" spans="1:12" x14ac:dyDescent="0.25">
      <c r="A80" s="111"/>
      <c r="B80" s="109">
        <v>77</v>
      </c>
      <c r="C80" s="85">
        <v>14877</v>
      </c>
      <c r="D80" s="85">
        <v>14979</v>
      </c>
      <c r="E80" s="85">
        <f t="shared" si="2"/>
        <v>102</v>
      </c>
      <c r="F80" s="13">
        <v>8.25</v>
      </c>
      <c r="G80" s="40">
        <f t="shared" si="3"/>
        <v>841.5</v>
      </c>
      <c r="H80" s="79">
        <f>5000+3000</f>
        <v>8000</v>
      </c>
      <c r="I80" s="109" t="s">
        <v>126</v>
      </c>
      <c r="J80" s="50" t="s">
        <v>127</v>
      </c>
      <c r="K80" s="40">
        <f>окт.25!K80+ноя.25!H80-ноя.25!G80</f>
        <v>-276.50000000000091</v>
      </c>
      <c r="L80" s="52"/>
    </row>
    <row r="81" spans="1:12" x14ac:dyDescent="0.25">
      <c r="A81" s="15"/>
      <c r="B81" s="109">
        <v>79</v>
      </c>
      <c r="C81" s="85">
        <v>30633</v>
      </c>
      <c r="D81" s="85">
        <v>30813</v>
      </c>
      <c r="E81" s="85">
        <f t="shared" si="2"/>
        <v>180</v>
      </c>
      <c r="F81" s="13">
        <v>8.25</v>
      </c>
      <c r="G81" s="40">
        <f t="shared" si="3"/>
        <v>1485</v>
      </c>
      <c r="H81" s="79">
        <v>4000</v>
      </c>
      <c r="I81" s="109">
        <v>501385</v>
      </c>
      <c r="J81" s="50">
        <v>45974</v>
      </c>
      <c r="K81" s="40">
        <f>окт.25!K81+ноя.25!H81-ноя.25!G81</f>
        <v>4853.93</v>
      </c>
      <c r="L81" s="52"/>
    </row>
    <row r="82" spans="1:12" x14ac:dyDescent="0.25">
      <c r="A82" s="111"/>
      <c r="B82" s="109">
        <v>80</v>
      </c>
      <c r="C82" s="85">
        <v>28421</v>
      </c>
      <c r="D82" s="85">
        <v>28938</v>
      </c>
      <c r="E82" s="85">
        <f t="shared" si="2"/>
        <v>517</v>
      </c>
      <c r="F82" s="13">
        <v>8.25</v>
      </c>
      <c r="G82" s="40">
        <f t="shared" si="3"/>
        <v>4265.25</v>
      </c>
      <c r="H82" s="79"/>
      <c r="I82" s="109"/>
      <c r="J82" s="50"/>
      <c r="K82" s="40">
        <f>окт.25!K82+ноя.25!H82-ноя.25!G82</f>
        <v>-7382.7500000000018</v>
      </c>
      <c r="L82" s="52"/>
    </row>
    <row r="83" spans="1:12" x14ac:dyDescent="0.25">
      <c r="A83" s="111"/>
      <c r="B83" s="109">
        <v>81</v>
      </c>
      <c r="C83" s="85">
        <v>65295</v>
      </c>
      <c r="D83" s="85">
        <v>65880</v>
      </c>
      <c r="E83" s="85">
        <f t="shared" si="2"/>
        <v>585</v>
      </c>
      <c r="F83" s="68">
        <v>6.19</v>
      </c>
      <c r="G83" s="40">
        <f t="shared" si="3"/>
        <v>3621.15</v>
      </c>
      <c r="H83" s="79"/>
      <c r="I83" s="109"/>
      <c r="J83" s="50"/>
      <c r="K83" s="40">
        <f>окт.25!K83+ноя.25!H83-ноя.25!G83</f>
        <v>31.369999999999891</v>
      </c>
      <c r="L83" s="52"/>
    </row>
    <row r="84" spans="1:12" x14ac:dyDescent="0.25">
      <c r="A84" s="111"/>
      <c r="B84" s="109">
        <v>82</v>
      </c>
      <c r="C84" s="85">
        <v>38977</v>
      </c>
      <c r="D84" s="85">
        <v>39088</v>
      </c>
      <c r="E84" s="85">
        <f t="shared" si="2"/>
        <v>111</v>
      </c>
      <c r="F84" s="68">
        <v>6.19</v>
      </c>
      <c r="G84" s="40">
        <f t="shared" si="3"/>
        <v>687.09</v>
      </c>
      <c r="H84" s="79">
        <v>1000</v>
      </c>
      <c r="I84" s="109">
        <v>261610</v>
      </c>
      <c r="J84" s="50">
        <v>45966</v>
      </c>
      <c r="K84" s="40">
        <f>окт.25!K84+ноя.25!H84-ноя.25!G84</f>
        <v>1000.2299999999997</v>
      </c>
      <c r="L84" s="52"/>
    </row>
    <row r="85" spans="1:12" x14ac:dyDescent="0.25">
      <c r="A85" s="111"/>
      <c r="B85" s="109">
        <v>83</v>
      </c>
      <c r="C85" s="85">
        <v>18736</v>
      </c>
      <c r="D85" s="85">
        <v>18739</v>
      </c>
      <c r="E85" s="85">
        <f t="shared" si="2"/>
        <v>3</v>
      </c>
      <c r="F85" s="68">
        <v>6.19</v>
      </c>
      <c r="G85" s="40">
        <f t="shared" si="3"/>
        <v>18.57</v>
      </c>
      <c r="H85" s="79">
        <v>1000</v>
      </c>
      <c r="I85" s="109">
        <v>681935</v>
      </c>
      <c r="J85" s="50">
        <v>45970</v>
      </c>
      <c r="K85" s="40">
        <f>окт.25!K85+ноя.25!H85-ноя.25!G85</f>
        <v>-2214.5400000000004</v>
      </c>
      <c r="L85" s="75"/>
    </row>
    <row r="86" spans="1:12" x14ac:dyDescent="0.25">
      <c r="A86" s="111"/>
      <c r="B86" s="109">
        <v>84</v>
      </c>
      <c r="C86" s="85">
        <v>8279</v>
      </c>
      <c r="D86" s="85">
        <v>8279</v>
      </c>
      <c r="E86" s="85">
        <f t="shared" si="2"/>
        <v>0</v>
      </c>
      <c r="F86" s="13">
        <v>8.25</v>
      </c>
      <c r="G86" s="40">
        <f t="shared" si="3"/>
        <v>0</v>
      </c>
      <c r="H86" s="79"/>
      <c r="I86" s="109"/>
      <c r="J86" s="50"/>
      <c r="K86" s="40">
        <f>окт.25!K86+ноя.25!H86-ноя.25!G86</f>
        <v>-2187.5</v>
      </c>
      <c r="L86" s="52"/>
    </row>
    <row r="87" spans="1:12" x14ac:dyDescent="0.25">
      <c r="A87" s="15"/>
      <c r="B87" s="109">
        <v>85</v>
      </c>
      <c r="C87" s="85">
        <v>25383</v>
      </c>
      <c r="D87" s="85">
        <v>25654</v>
      </c>
      <c r="E87" s="85">
        <f t="shared" si="2"/>
        <v>271</v>
      </c>
      <c r="F87" s="13">
        <v>8.25</v>
      </c>
      <c r="G87" s="40">
        <f t="shared" si="3"/>
        <v>2235.75</v>
      </c>
      <c r="H87" s="79"/>
      <c r="I87" s="109"/>
      <c r="J87" s="50"/>
      <c r="K87" s="40">
        <f>окт.25!K87+ноя.25!H87-ноя.25!G87</f>
        <v>-4402.04</v>
      </c>
      <c r="L87" s="52"/>
    </row>
    <row r="88" spans="1:12" x14ac:dyDescent="0.25">
      <c r="A88" s="111"/>
      <c r="B88" s="109">
        <v>86</v>
      </c>
      <c r="C88" s="85"/>
      <c r="D88" s="85"/>
      <c r="E88" s="85">
        <f t="shared" si="2"/>
        <v>0</v>
      </c>
      <c r="F88" s="13">
        <v>8.25</v>
      </c>
      <c r="G88" s="40">
        <f t="shared" si="3"/>
        <v>0</v>
      </c>
      <c r="H88" s="79"/>
      <c r="I88" s="109"/>
      <c r="J88" s="50"/>
      <c r="K88" s="40">
        <f>окт.25!K88+ноя.25!H88-ноя.25!G88</f>
        <v>0</v>
      </c>
      <c r="L88" s="52"/>
    </row>
    <row r="89" spans="1:12" x14ac:dyDescent="0.25">
      <c r="A89" s="111"/>
      <c r="B89" s="109">
        <v>87</v>
      </c>
      <c r="C89" s="85">
        <v>19379</v>
      </c>
      <c r="D89" s="85">
        <v>19502</v>
      </c>
      <c r="E89" s="85">
        <f t="shared" si="2"/>
        <v>123</v>
      </c>
      <c r="F89" s="13">
        <v>8.25</v>
      </c>
      <c r="G89" s="40">
        <f t="shared" si="3"/>
        <v>1014.75</v>
      </c>
      <c r="H89" s="79"/>
      <c r="I89" s="109"/>
      <c r="J89" s="50"/>
      <c r="K89" s="40">
        <f>окт.25!K89+ноя.25!H89-ноя.25!G89</f>
        <v>-19483.97</v>
      </c>
      <c r="L89" s="52"/>
    </row>
    <row r="90" spans="1:12" x14ac:dyDescent="0.25">
      <c r="A90" s="111"/>
      <c r="B90" s="109">
        <v>88</v>
      </c>
      <c r="C90" s="85">
        <v>4</v>
      </c>
      <c r="D90" s="85">
        <v>4</v>
      </c>
      <c r="E90" s="85">
        <f t="shared" si="2"/>
        <v>0</v>
      </c>
      <c r="F90" s="13">
        <v>8.25</v>
      </c>
      <c r="G90" s="40">
        <f t="shared" si="3"/>
        <v>0</v>
      </c>
      <c r="H90" s="79"/>
      <c r="I90" s="109"/>
      <c r="J90" s="50"/>
      <c r="K90" s="40">
        <f>окт.25!K90+ноя.25!H90-ноя.25!G90</f>
        <v>-26907.38</v>
      </c>
      <c r="L90" s="52"/>
    </row>
    <row r="91" spans="1:12" x14ac:dyDescent="0.25">
      <c r="A91" s="111"/>
      <c r="B91" s="109">
        <v>89</v>
      </c>
      <c r="C91" s="85">
        <v>13298</v>
      </c>
      <c r="D91" s="85">
        <v>13318</v>
      </c>
      <c r="E91" s="85">
        <f t="shared" si="2"/>
        <v>20</v>
      </c>
      <c r="F91" s="68">
        <v>6.19</v>
      </c>
      <c r="G91" s="40">
        <f t="shared" si="3"/>
        <v>123.80000000000001</v>
      </c>
      <c r="H91" s="79"/>
      <c r="I91" s="109"/>
      <c r="J91" s="50"/>
      <c r="K91" s="40">
        <f>окт.25!K91+ноя.25!H91-ноя.25!G91</f>
        <v>1365.48</v>
      </c>
      <c r="L91" s="52"/>
    </row>
    <row r="92" spans="1:12" x14ac:dyDescent="0.25">
      <c r="A92" s="111"/>
      <c r="B92" s="109">
        <v>90</v>
      </c>
      <c r="C92" s="85">
        <v>2825</v>
      </c>
      <c r="D92" s="85">
        <v>3336</v>
      </c>
      <c r="E92" s="85">
        <f t="shared" si="2"/>
        <v>511</v>
      </c>
      <c r="F92" s="70">
        <v>6.19</v>
      </c>
      <c r="G92" s="40">
        <f t="shared" si="3"/>
        <v>3163.09</v>
      </c>
      <c r="H92" s="79"/>
      <c r="I92" s="109"/>
      <c r="J92" s="50"/>
      <c r="K92" s="40">
        <f>окт.25!K92+ноя.25!H92-ноя.25!G92</f>
        <v>-6074.73</v>
      </c>
      <c r="L92" s="52"/>
    </row>
    <row r="93" spans="1:12" x14ac:dyDescent="0.25">
      <c r="A93" s="111"/>
      <c r="B93" s="109">
        <v>91</v>
      </c>
      <c r="C93" s="85"/>
      <c r="D93" s="85"/>
      <c r="E93" s="85">
        <f t="shared" si="2"/>
        <v>0</v>
      </c>
      <c r="F93" s="13">
        <v>8.25</v>
      </c>
      <c r="G93" s="40">
        <f t="shared" si="3"/>
        <v>0</v>
      </c>
      <c r="H93" s="79"/>
      <c r="I93" s="109"/>
      <c r="J93" s="50"/>
      <c r="K93" s="40">
        <f>окт.25!K93+ноя.25!H93-ноя.25!G93</f>
        <v>0</v>
      </c>
      <c r="L93" s="52"/>
    </row>
    <row r="94" spans="1:12" x14ac:dyDescent="0.25">
      <c r="A94" s="111"/>
      <c r="B94" s="109">
        <v>92</v>
      </c>
      <c r="C94" s="85">
        <v>26631</v>
      </c>
      <c r="D94" s="85">
        <v>26659</v>
      </c>
      <c r="E94" s="85">
        <f t="shared" si="2"/>
        <v>28</v>
      </c>
      <c r="F94" s="13">
        <v>8.25</v>
      </c>
      <c r="G94" s="40">
        <f t="shared" si="3"/>
        <v>231</v>
      </c>
      <c r="H94" s="79"/>
      <c r="I94" s="109"/>
      <c r="J94" s="50"/>
      <c r="K94" s="40">
        <f>окт.25!K94+ноя.25!H94-ноя.25!G94</f>
        <v>773.23999999999978</v>
      </c>
      <c r="L94" s="52"/>
    </row>
    <row r="95" spans="1:12" x14ac:dyDescent="0.25">
      <c r="A95" s="111"/>
      <c r="B95" s="109">
        <v>93</v>
      </c>
      <c r="C95" s="85">
        <v>23606</v>
      </c>
      <c r="D95" s="85">
        <v>24259</v>
      </c>
      <c r="E95" s="85">
        <f t="shared" si="2"/>
        <v>653</v>
      </c>
      <c r="F95" s="13">
        <v>8.25</v>
      </c>
      <c r="G95" s="40">
        <f t="shared" si="3"/>
        <v>5387.25</v>
      </c>
      <c r="H95" s="79"/>
      <c r="I95" s="109"/>
      <c r="J95" s="50"/>
      <c r="K95" s="40">
        <f>окт.25!K95+ноя.25!H95-ноя.25!G95</f>
        <v>-8996.91</v>
      </c>
      <c r="L95" s="52"/>
    </row>
    <row r="96" spans="1:12" x14ac:dyDescent="0.25">
      <c r="A96" s="111"/>
      <c r="B96" s="109">
        <v>94</v>
      </c>
      <c r="C96" s="85">
        <v>2751</v>
      </c>
      <c r="D96" s="85">
        <v>3177</v>
      </c>
      <c r="E96" s="85">
        <f t="shared" si="2"/>
        <v>426</v>
      </c>
      <c r="F96" s="70">
        <v>6.19</v>
      </c>
      <c r="G96" s="40">
        <f t="shared" si="3"/>
        <v>2636.94</v>
      </c>
      <c r="H96" s="79">
        <v>4200</v>
      </c>
      <c r="I96" s="109">
        <v>798129</v>
      </c>
      <c r="J96" s="50">
        <v>45973</v>
      </c>
      <c r="K96" s="40">
        <f>окт.25!K96+ноя.25!H96-ноя.25!G96</f>
        <v>-647.66000000000076</v>
      </c>
      <c r="L96" s="52"/>
    </row>
    <row r="97" spans="1:12" x14ac:dyDescent="0.25">
      <c r="A97" s="111"/>
      <c r="B97" s="109">
        <v>95</v>
      </c>
      <c r="C97" s="85">
        <v>974</v>
      </c>
      <c r="D97" s="85">
        <v>974</v>
      </c>
      <c r="E97" s="85">
        <f t="shared" si="2"/>
        <v>0</v>
      </c>
      <c r="F97" s="13">
        <v>8.25</v>
      </c>
      <c r="G97" s="40">
        <f t="shared" si="3"/>
        <v>0</v>
      </c>
      <c r="H97" s="79"/>
      <c r="I97" s="109"/>
      <c r="J97" s="50"/>
      <c r="K97" s="40">
        <f>окт.25!K97+ноя.25!H97-ноя.25!G97</f>
        <v>0</v>
      </c>
      <c r="L97" s="52"/>
    </row>
    <row r="98" spans="1:12" x14ac:dyDescent="0.25">
      <c r="A98" s="111"/>
      <c r="B98" s="109">
        <v>96</v>
      </c>
      <c r="C98" s="85">
        <v>56657</v>
      </c>
      <c r="D98" s="85">
        <v>57501</v>
      </c>
      <c r="E98" s="85">
        <f t="shared" si="2"/>
        <v>844</v>
      </c>
      <c r="F98" s="70">
        <v>6.19</v>
      </c>
      <c r="G98" s="40">
        <f t="shared" si="3"/>
        <v>5224.3600000000006</v>
      </c>
      <c r="H98" s="79"/>
      <c r="I98" s="109"/>
      <c r="J98" s="50"/>
      <c r="K98" s="40">
        <f>окт.25!K98+ноя.25!H98-ноя.25!G98</f>
        <v>-14194.910000000002</v>
      </c>
      <c r="L98" s="52"/>
    </row>
    <row r="99" spans="1:12" x14ac:dyDescent="0.25">
      <c r="A99" s="111"/>
      <c r="B99" s="109">
        <v>97</v>
      </c>
      <c r="C99" s="85"/>
      <c r="D99" s="85"/>
      <c r="E99" s="85">
        <f t="shared" si="2"/>
        <v>0</v>
      </c>
      <c r="F99" s="13">
        <v>8.25</v>
      </c>
      <c r="G99" s="40">
        <f t="shared" si="3"/>
        <v>0</v>
      </c>
      <c r="H99" s="79"/>
      <c r="I99" s="109"/>
      <c r="J99" s="50"/>
      <c r="K99" s="40">
        <f>окт.25!K99+ноя.25!H99-ноя.25!G99</f>
        <v>0</v>
      </c>
      <c r="L99" s="52"/>
    </row>
    <row r="100" spans="1:12" x14ac:dyDescent="0.25">
      <c r="A100" s="111"/>
      <c r="B100" s="109" t="s">
        <v>14</v>
      </c>
      <c r="C100" s="85">
        <v>900</v>
      </c>
      <c r="D100" s="85">
        <v>989</v>
      </c>
      <c r="E100" s="85">
        <f t="shared" si="2"/>
        <v>89</v>
      </c>
      <c r="F100" s="13">
        <v>8.25</v>
      </c>
      <c r="G100" s="40">
        <f t="shared" si="3"/>
        <v>734.25</v>
      </c>
      <c r="H100" s="79">
        <v>550</v>
      </c>
      <c r="I100" s="109">
        <v>627491</v>
      </c>
      <c r="J100" s="50">
        <v>45984</v>
      </c>
      <c r="K100" s="40">
        <f>окт.25!K100+ноя.25!H100-ноя.25!G100</f>
        <v>-1494.25</v>
      </c>
      <c r="L100" s="52"/>
    </row>
    <row r="101" spans="1:12" x14ac:dyDescent="0.25">
      <c r="A101" s="111"/>
      <c r="B101" s="109" t="s">
        <v>15</v>
      </c>
      <c r="C101" s="85">
        <v>2800</v>
      </c>
      <c r="D101" s="85">
        <v>2800</v>
      </c>
      <c r="E101" s="85">
        <f t="shared" si="2"/>
        <v>0</v>
      </c>
      <c r="F101" s="13">
        <v>8.25</v>
      </c>
      <c r="G101" s="40">
        <f t="shared" si="3"/>
        <v>0</v>
      </c>
      <c r="H101" s="79">
        <v>1650</v>
      </c>
      <c r="I101" s="109">
        <v>16</v>
      </c>
      <c r="J101" s="50">
        <v>45966</v>
      </c>
      <c r="K101" s="40">
        <f>окт.25!K101+ноя.25!H101-ноя.25!G101</f>
        <v>2809.63</v>
      </c>
      <c r="L101" s="52"/>
    </row>
    <row r="102" spans="1:12" x14ac:dyDescent="0.25">
      <c r="A102" s="111"/>
      <c r="B102" s="109">
        <v>98</v>
      </c>
      <c r="C102" s="85"/>
      <c r="D102" s="85"/>
      <c r="E102" s="85">
        <f t="shared" si="2"/>
        <v>0</v>
      </c>
      <c r="F102" s="13">
        <v>8.25</v>
      </c>
      <c r="G102" s="40">
        <f t="shared" si="3"/>
        <v>0</v>
      </c>
      <c r="H102" s="79"/>
      <c r="I102" s="109"/>
      <c r="J102" s="50"/>
      <c r="K102" s="40">
        <f>окт.25!K102+ноя.25!H102-ноя.25!G102</f>
        <v>0</v>
      </c>
      <c r="L102" s="52"/>
    </row>
    <row r="103" spans="1:12" x14ac:dyDescent="0.25">
      <c r="A103" s="111"/>
      <c r="B103" s="109" t="s">
        <v>16</v>
      </c>
      <c r="C103" s="85">
        <v>3175</v>
      </c>
      <c r="D103" s="85">
        <v>3175</v>
      </c>
      <c r="E103" s="85">
        <f t="shared" si="2"/>
        <v>0</v>
      </c>
      <c r="F103" s="13">
        <v>8.25</v>
      </c>
      <c r="G103" s="40">
        <f t="shared" si="3"/>
        <v>0</v>
      </c>
      <c r="H103" s="79"/>
      <c r="I103" s="109"/>
      <c r="J103" s="50"/>
      <c r="K103" s="40">
        <f>окт.25!K103+ноя.25!H103-ноя.25!G103</f>
        <v>209.91999999999985</v>
      </c>
      <c r="L103" s="52"/>
    </row>
    <row r="104" spans="1:12" x14ac:dyDescent="0.25">
      <c r="A104" s="111"/>
      <c r="B104" s="109">
        <v>100</v>
      </c>
      <c r="C104" s="85">
        <v>10</v>
      </c>
      <c r="D104" s="85">
        <v>10</v>
      </c>
      <c r="E104" s="85">
        <f t="shared" si="2"/>
        <v>0</v>
      </c>
      <c r="F104" s="13">
        <v>8.25</v>
      </c>
      <c r="G104" s="40">
        <f t="shared" si="3"/>
        <v>0</v>
      </c>
      <c r="H104" s="79"/>
      <c r="I104" s="109"/>
      <c r="J104" s="50"/>
      <c r="K104" s="40">
        <f>окт.25!K104+ноя.25!H104-ноя.25!G104</f>
        <v>0</v>
      </c>
      <c r="L104" s="52"/>
    </row>
    <row r="105" spans="1:12" x14ac:dyDescent="0.25">
      <c r="A105" s="111"/>
      <c r="B105" s="109" t="s">
        <v>17</v>
      </c>
      <c r="C105" s="85"/>
      <c r="D105" s="85"/>
      <c r="E105" s="85">
        <f t="shared" si="2"/>
        <v>0</v>
      </c>
      <c r="F105" s="13">
        <v>8.25</v>
      </c>
      <c r="G105" s="40">
        <f t="shared" si="3"/>
        <v>0</v>
      </c>
      <c r="H105" s="79"/>
      <c r="I105" s="109"/>
      <c r="J105" s="50"/>
      <c r="K105" s="40">
        <f>окт.25!K105+ноя.25!H105-ноя.25!G105</f>
        <v>0</v>
      </c>
      <c r="L105" s="52"/>
    </row>
    <row r="106" spans="1:12" x14ac:dyDescent="0.25">
      <c r="A106" s="111"/>
      <c r="B106" s="109">
        <v>101</v>
      </c>
      <c r="C106" s="85">
        <v>78879</v>
      </c>
      <c r="D106" s="85">
        <v>80264</v>
      </c>
      <c r="E106" s="85">
        <f t="shared" si="2"/>
        <v>1385</v>
      </c>
      <c r="F106" s="68">
        <v>6.19</v>
      </c>
      <c r="G106" s="40">
        <f t="shared" si="3"/>
        <v>8573.15</v>
      </c>
      <c r="H106" s="79">
        <v>10000</v>
      </c>
      <c r="I106" s="109">
        <v>269661</v>
      </c>
      <c r="J106" s="50">
        <v>45966</v>
      </c>
      <c r="K106" s="40">
        <f>окт.25!K106+ноя.25!H106-ноя.25!G106</f>
        <v>1125.3599999999988</v>
      </c>
      <c r="L106" s="52"/>
    </row>
    <row r="107" spans="1:12" x14ac:dyDescent="0.25">
      <c r="A107" s="111"/>
      <c r="B107" s="109">
        <v>102</v>
      </c>
      <c r="C107" s="85">
        <v>101599</v>
      </c>
      <c r="D107" s="85">
        <v>102079</v>
      </c>
      <c r="E107" s="85">
        <f t="shared" si="2"/>
        <v>480</v>
      </c>
      <c r="F107" s="68">
        <v>6.19</v>
      </c>
      <c r="G107" s="40">
        <f t="shared" si="3"/>
        <v>2971.2000000000003</v>
      </c>
      <c r="H107" s="79"/>
      <c r="I107" s="109"/>
      <c r="J107" s="50"/>
      <c r="K107" s="40">
        <f>окт.25!K107+ноя.25!H107-ноя.25!G107</f>
        <v>-26249.300000000003</v>
      </c>
      <c r="L107" s="52"/>
    </row>
    <row r="108" spans="1:12" x14ac:dyDescent="0.25">
      <c r="A108" s="111"/>
      <c r="B108" s="109">
        <v>103</v>
      </c>
      <c r="C108" s="85">
        <v>74863</v>
      </c>
      <c r="D108" s="85">
        <v>77927</v>
      </c>
      <c r="E108" s="85">
        <f t="shared" si="2"/>
        <v>3064</v>
      </c>
      <c r="F108" s="68">
        <v>0</v>
      </c>
      <c r="G108" s="40">
        <f t="shared" si="3"/>
        <v>0</v>
      </c>
      <c r="H108" s="79"/>
      <c r="I108" s="109"/>
      <c r="J108" s="50"/>
      <c r="K108" s="40">
        <f>окт.25!K108+ноя.25!H108-ноя.25!G108</f>
        <v>14425.56</v>
      </c>
      <c r="L108" s="52"/>
    </row>
    <row r="109" spans="1:12" x14ac:dyDescent="0.25">
      <c r="A109" s="111"/>
      <c r="B109" s="109">
        <v>104</v>
      </c>
      <c r="C109" s="85">
        <v>20</v>
      </c>
      <c r="D109" s="85">
        <v>20</v>
      </c>
      <c r="E109" s="85">
        <f t="shared" si="2"/>
        <v>0</v>
      </c>
      <c r="F109" s="13">
        <v>8.25</v>
      </c>
      <c r="G109" s="40">
        <f t="shared" si="3"/>
        <v>0</v>
      </c>
      <c r="H109" s="79"/>
      <c r="I109" s="109"/>
      <c r="J109" s="50"/>
      <c r="K109" s="40">
        <f>окт.25!K109+ноя.25!H109-ноя.25!G109</f>
        <v>-41.25</v>
      </c>
      <c r="L109" s="52"/>
    </row>
    <row r="110" spans="1:12" x14ac:dyDescent="0.25">
      <c r="A110" s="111"/>
      <c r="B110" s="109">
        <v>105</v>
      </c>
      <c r="C110" s="85">
        <v>1019</v>
      </c>
      <c r="D110" s="85">
        <v>1019</v>
      </c>
      <c r="E110" s="85">
        <f t="shared" si="2"/>
        <v>0</v>
      </c>
      <c r="F110" s="13">
        <v>8.25</v>
      </c>
      <c r="G110" s="40">
        <f t="shared" si="3"/>
        <v>0</v>
      </c>
      <c r="H110" s="79"/>
      <c r="I110" s="109"/>
      <c r="J110" s="50"/>
      <c r="K110" s="40">
        <f>окт.25!K110+ноя.25!H110-ноя.25!G110</f>
        <v>-143.93000000000006</v>
      </c>
      <c r="L110" s="52"/>
    </row>
    <row r="111" spans="1:12" x14ac:dyDescent="0.25">
      <c r="A111" s="111"/>
      <c r="B111" s="109">
        <v>106</v>
      </c>
      <c r="C111" s="85">
        <v>520</v>
      </c>
      <c r="D111" s="85">
        <v>520</v>
      </c>
      <c r="E111" s="85">
        <f t="shared" si="2"/>
        <v>0</v>
      </c>
      <c r="F111" s="13">
        <v>8.25</v>
      </c>
      <c r="G111" s="40">
        <f t="shared" si="3"/>
        <v>0</v>
      </c>
      <c r="H111" s="79"/>
      <c r="I111" s="109"/>
      <c r="J111" s="50"/>
      <c r="K111" s="40">
        <f>окт.25!K111+ноя.25!H111-ноя.25!G111</f>
        <v>1000</v>
      </c>
      <c r="L111" s="52"/>
    </row>
    <row r="112" spans="1:12" x14ac:dyDescent="0.25">
      <c r="A112" s="111"/>
      <c r="B112" s="109">
        <v>107</v>
      </c>
      <c r="C112" s="85"/>
      <c r="D112" s="85"/>
      <c r="E112" s="85">
        <f t="shared" si="2"/>
        <v>0</v>
      </c>
      <c r="F112" s="13">
        <v>8.25</v>
      </c>
      <c r="G112" s="40">
        <f t="shared" si="3"/>
        <v>0</v>
      </c>
      <c r="H112" s="79"/>
      <c r="I112" s="109"/>
      <c r="J112" s="50"/>
      <c r="K112" s="40">
        <f>окт.25!K112+ноя.25!H112-ноя.25!G112</f>
        <v>0</v>
      </c>
      <c r="L112" s="52"/>
    </row>
    <row r="113" spans="1:12" x14ac:dyDescent="0.25">
      <c r="A113" s="111"/>
      <c r="B113" s="109">
        <v>108</v>
      </c>
      <c r="C113" s="85"/>
      <c r="D113" s="85"/>
      <c r="E113" s="85">
        <f t="shared" si="2"/>
        <v>0</v>
      </c>
      <c r="F113" s="13">
        <v>8.25</v>
      </c>
      <c r="G113" s="40">
        <f t="shared" si="3"/>
        <v>0</v>
      </c>
      <c r="H113" s="79"/>
      <c r="I113" s="109"/>
      <c r="J113" s="50"/>
      <c r="K113" s="40">
        <f>окт.25!K113+ноя.25!H113-ноя.25!G113</f>
        <v>0</v>
      </c>
      <c r="L113" s="52"/>
    </row>
    <row r="114" spans="1:12" x14ac:dyDescent="0.25">
      <c r="A114" s="111"/>
      <c r="B114" s="109">
        <v>109</v>
      </c>
      <c r="C114" s="85"/>
      <c r="D114" s="85"/>
      <c r="E114" s="85">
        <f t="shared" si="2"/>
        <v>0</v>
      </c>
      <c r="F114" s="13">
        <v>8.25</v>
      </c>
      <c r="G114" s="40">
        <f t="shared" si="3"/>
        <v>0</v>
      </c>
      <c r="H114" s="79"/>
      <c r="I114" s="109"/>
      <c r="J114" s="50"/>
      <c r="K114" s="40">
        <f>окт.25!K114+ноя.25!H114-ноя.25!G114</f>
        <v>0</v>
      </c>
      <c r="L114" s="52"/>
    </row>
    <row r="115" spans="1:12" x14ac:dyDescent="0.25">
      <c r="A115" s="115"/>
      <c r="B115" s="109">
        <v>110</v>
      </c>
      <c r="C115" s="85">
        <v>7622</v>
      </c>
      <c r="D115" s="85">
        <v>7627</v>
      </c>
      <c r="E115" s="85">
        <f t="shared" si="2"/>
        <v>5</v>
      </c>
      <c r="F115" s="13">
        <v>8.25</v>
      </c>
      <c r="G115" s="40">
        <f t="shared" si="3"/>
        <v>41.25</v>
      </c>
      <c r="H115" s="79"/>
      <c r="I115" s="109"/>
      <c r="J115" s="50"/>
      <c r="K115" s="40">
        <f>окт.25!K115+ноя.25!H115-ноя.25!G115</f>
        <v>2124.02</v>
      </c>
      <c r="L115" s="52"/>
    </row>
    <row r="116" spans="1:12" x14ac:dyDescent="0.25">
      <c r="A116" s="111"/>
      <c r="B116" s="109">
        <v>111</v>
      </c>
      <c r="C116" s="85">
        <v>20913</v>
      </c>
      <c r="D116" s="85">
        <v>21640</v>
      </c>
      <c r="E116" s="85">
        <f t="shared" si="2"/>
        <v>727</v>
      </c>
      <c r="F116" s="13">
        <v>8.25</v>
      </c>
      <c r="G116" s="40">
        <f t="shared" si="3"/>
        <v>5997.75</v>
      </c>
      <c r="H116" s="79">
        <v>12560.71</v>
      </c>
      <c r="I116" s="109">
        <v>739589</v>
      </c>
      <c r="J116" s="50">
        <v>45968</v>
      </c>
      <c r="K116" s="40">
        <f>окт.25!K116+ноя.25!H116-ноя.25!G116</f>
        <v>3064.9599999999991</v>
      </c>
      <c r="L116" s="52"/>
    </row>
    <row r="117" spans="1:12" x14ac:dyDescent="0.25">
      <c r="A117" s="111"/>
      <c r="B117" s="109">
        <v>112</v>
      </c>
      <c r="C117" s="85">
        <v>6655</v>
      </c>
      <c r="D117" s="85">
        <v>6655</v>
      </c>
      <c r="E117" s="85">
        <f t="shared" si="2"/>
        <v>0</v>
      </c>
      <c r="F117" s="13">
        <v>8.25</v>
      </c>
      <c r="G117" s="40">
        <f t="shared" si="3"/>
        <v>0</v>
      </c>
      <c r="H117" s="79"/>
      <c r="I117" s="109"/>
      <c r="J117" s="50"/>
      <c r="K117" s="40">
        <f>окт.25!K117+ноя.25!H117-ноя.25!G117</f>
        <v>0</v>
      </c>
      <c r="L117" s="52"/>
    </row>
    <row r="118" spans="1:12" x14ac:dyDescent="0.25">
      <c r="A118" s="111"/>
      <c r="B118" s="109">
        <v>113</v>
      </c>
      <c r="C118" s="85">
        <v>13479</v>
      </c>
      <c r="D118" s="85">
        <v>14055</v>
      </c>
      <c r="E118" s="85">
        <f t="shared" si="2"/>
        <v>576</v>
      </c>
      <c r="F118" s="13">
        <v>8.25</v>
      </c>
      <c r="G118" s="40">
        <f t="shared" si="3"/>
        <v>4752</v>
      </c>
      <c r="H118" s="79"/>
      <c r="I118" s="109"/>
      <c r="J118" s="50"/>
      <c r="K118" s="40">
        <f>окт.25!K118+ноя.25!H118-ноя.25!G118</f>
        <v>156.82000000000335</v>
      </c>
      <c r="L118" s="52"/>
    </row>
    <row r="119" spans="1:12" x14ac:dyDescent="0.25">
      <c r="A119" s="111"/>
      <c r="B119" s="109">
        <v>114</v>
      </c>
      <c r="C119" s="85"/>
      <c r="D119" s="85"/>
      <c r="E119" s="85">
        <f t="shared" si="2"/>
        <v>0</v>
      </c>
      <c r="F119" s="13">
        <v>8.25</v>
      </c>
      <c r="G119" s="40">
        <f t="shared" si="3"/>
        <v>0</v>
      </c>
      <c r="H119" s="79"/>
      <c r="I119" s="109"/>
      <c r="J119" s="50"/>
      <c r="K119" s="40">
        <f>окт.25!K119+ноя.25!H119-ноя.25!G119</f>
        <v>0</v>
      </c>
      <c r="L119" s="52"/>
    </row>
    <row r="120" spans="1:12" x14ac:dyDescent="0.25">
      <c r="A120" s="15"/>
      <c r="B120" s="109">
        <v>116</v>
      </c>
      <c r="C120" s="85">
        <v>138033</v>
      </c>
      <c r="D120" s="85">
        <v>138951</v>
      </c>
      <c r="E120" s="85">
        <f t="shared" si="2"/>
        <v>918</v>
      </c>
      <c r="F120" s="68">
        <v>6.19</v>
      </c>
      <c r="G120" s="40">
        <f t="shared" si="3"/>
        <v>5682.42</v>
      </c>
      <c r="H120" s="79"/>
      <c r="I120" s="109"/>
      <c r="J120" s="50"/>
      <c r="K120" s="40">
        <f>окт.25!K120+ноя.25!H120-ноя.25!G120</f>
        <v>6242.42</v>
      </c>
      <c r="L120" s="52">
        <v>14954132</v>
      </c>
    </row>
    <row r="121" spans="1:12" x14ac:dyDescent="0.25">
      <c r="A121" s="111"/>
      <c r="B121" s="109">
        <v>117</v>
      </c>
      <c r="C121" s="85">
        <v>3050</v>
      </c>
      <c r="D121" s="85">
        <v>3690</v>
      </c>
      <c r="E121" s="85">
        <f t="shared" si="2"/>
        <v>640</v>
      </c>
      <c r="F121" s="68">
        <v>6.19</v>
      </c>
      <c r="G121" s="40">
        <f t="shared" si="3"/>
        <v>3961.6000000000004</v>
      </c>
      <c r="H121" s="79"/>
      <c r="I121" s="109"/>
      <c r="J121" s="50"/>
      <c r="K121" s="40">
        <f>окт.25!K121+ноя.25!H121-ноя.25!G121</f>
        <v>12657.790000000003</v>
      </c>
      <c r="L121" s="52"/>
    </row>
    <row r="122" spans="1:12" x14ac:dyDescent="0.25">
      <c r="A122" s="111"/>
      <c r="B122" s="109">
        <v>118</v>
      </c>
      <c r="C122" s="85">
        <v>43633</v>
      </c>
      <c r="D122" s="85">
        <v>44370</v>
      </c>
      <c r="E122" s="85">
        <f t="shared" si="2"/>
        <v>737</v>
      </c>
      <c r="F122" s="68">
        <v>6.19</v>
      </c>
      <c r="G122" s="40">
        <f t="shared" si="3"/>
        <v>4562.0300000000007</v>
      </c>
      <c r="H122" s="79"/>
      <c r="I122" s="109"/>
      <c r="J122" s="50"/>
      <c r="K122" s="40">
        <f>окт.25!K122+ноя.25!H122-ноя.25!G122</f>
        <v>-6287.0399999999991</v>
      </c>
      <c r="L122" s="52"/>
    </row>
    <row r="123" spans="1:12" x14ac:dyDescent="0.25">
      <c r="A123" s="111"/>
      <c r="B123" s="109">
        <v>120</v>
      </c>
      <c r="C123" s="85">
        <v>3375</v>
      </c>
      <c r="D123" s="85">
        <v>3375</v>
      </c>
      <c r="E123" s="85">
        <f t="shared" si="2"/>
        <v>0</v>
      </c>
      <c r="F123" s="13">
        <v>8.25</v>
      </c>
      <c r="G123" s="40">
        <f t="shared" si="3"/>
        <v>0</v>
      </c>
      <c r="H123" s="79"/>
      <c r="I123" s="109"/>
      <c r="J123" s="50"/>
      <c r="K123" s="40">
        <f>окт.25!K123+ноя.25!H123-ноя.25!G123</f>
        <v>-859.44000000000051</v>
      </c>
      <c r="L123" s="52"/>
    </row>
    <row r="124" spans="1:12" x14ac:dyDescent="0.25">
      <c r="A124" s="111"/>
      <c r="B124" s="109">
        <v>121</v>
      </c>
      <c r="C124" s="85"/>
      <c r="D124" s="85"/>
      <c r="E124" s="85">
        <f t="shared" si="2"/>
        <v>0</v>
      </c>
      <c r="F124" s="13">
        <v>8.25</v>
      </c>
      <c r="G124" s="40">
        <f t="shared" si="3"/>
        <v>0</v>
      </c>
      <c r="H124" s="79"/>
      <c r="I124" s="109"/>
      <c r="J124" s="50"/>
      <c r="K124" s="40">
        <f>окт.25!K124+ноя.25!H124-ноя.25!G124</f>
        <v>0</v>
      </c>
      <c r="L124" s="52"/>
    </row>
    <row r="125" spans="1:12" x14ac:dyDescent="0.25">
      <c r="A125" s="111"/>
      <c r="B125" s="109">
        <v>122</v>
      </c>
      <c r="C125" s="85">
        <v>23941</v>
      </c>
      <c r="D125" s="85">
        <v>24501</v>
      </c>
      <c r="E125" s="85">
        <f t="shared" si="2"/>
        <v>560</v>
      </c>
      <c r="F125" s="13">
        <v>8.25</v>
      </c>
      <c r="G125" s="40">
        <f t="shared" si="3"/>
        <v>4620</v>
      </c>
      <c r="H125" s="79"/>
      <c r="I125" s="109"/>
      <c r="J125" s="50"/>
      <c r="K125" s="40">
        <f>окт.25!K125+ноя.25!H125-ноя.25!G125</f>
        <v>-1071.3099999999977</v>
      </c>
      <c r="L125" s="52"/>
    </row>
    <row r="126" spans="1:12" x14ac:dyDescent="0.25">
      <c r="A126" s="111"/>
      <c r="B126" s="109">
        <v>123</v>
      </c>
      <c r="C126" s="85"/>
      <c r="D126" s="85"/>
      <c r="E126" s="85">
        <f t="shared" si="2"/>
        <v>0</v>
      </c>
      <c r="F126" s="13">
        <v>8.25</v>
      </c>
      <c r="G126" s="40">
        <f t="shared" si="3"/>
        <v>0</v>
      </c>
      <c r="H126" s="79"/>
      <c r="I126" s="109"/>
      <c r="J126" s="50"/>
      <c r="K126" s="40">
        <f>окт.25!K126+ноя.25!H126-ноя.25!G126</f>
        <v>0</v>
      </c>
      <c r="L126" s="52"/>
    </row>
    <row r="127" spans="1:12" x14ac:dyDescent="0.25">
      <c r="A127" s="111"/>
      <c r="B127" s="109">
        <v>124</v>
      </c>
      <c r="C127" s="85">
        <v>7855</v>
      </c>
      <c r="D127" s="85">
        <v>8148</v>
      </c>
      <c r="E127" s="85">
        <f t="shared" si="2"/>
        <v>293</v>
      </c>
      <c r="F127" s="13">
        <v>8.25</v>
      </c>
      <c r="G127" s="40">
        <f t="shared" si="3"/>
        <v>2417.25</v>
      </c>
      <c r="H127" s="79">
        <v>742.5</v>
      </c>
      <c r="I127" s="109">
        <v>319903</v>
      </c>
      <c r="J127" s="50">
        <v>45972</v>
      </c>
      <c r="K127" s="40">
        <f>окт.25!K127+ноя.25!H127-ноя.25!G127</f>
        <v>-1526.25</v>
      </c>
      <c r="L127" s="52"/>
    </row>
    <row r="128" spans="1:12" x14ac:dyDescent="0.25">
      <c r="A128" s="18"/>
      <c r="B128" s="109">
        <v>125</v>
      </c>
      <c r="C128" s="85">
        <v>224</v>
      </c>
      <c r="D128" s="85">
        <v>224</v>
      </c>
      <c r="E128" s="85">
        <f t="shared" si="2"/>
        <v>0</v>
      </c>
      <c r="F128" s="13">
        <v>8.25</v>
      </c>
      <c r="G128" s="40">
        <f t="shared" si="3"/>
        <v>0</v>
      </c>
      <c r="H128" s="79"/>
      <c r="I128" s="109"/>
      <c r="J128" s="50"/>
      <c r="K128" s="40">
        <f>окт.25!K128+ноя.25!H128-ноя.25!G128</f>
        <v>10698.9</v>
      </c>
      <c r="L128" s="52"/>
    </row>
    <row r="129" spans="1:12" x14ac:dyDescent="0.25">
      <c r="A129" s="111"/>
      <c r="B129" s="109">
        <v>126</v>
      </c>
      <c r="C129" s="85"/>
      <c r="D129" s="85"/>
      <c r="E129" s="85">
        <f t="shared" si="2"/>
        <v>0</v>
      </c>
      <c r="F129" s="13">
        <v>8.25</v>
      </c>
      <c r="G129" s="40">
        <f t="shared" si="3"/>
        <v>0</v>
      </c>
      <c r="H129" s="79"/>
      <c r="I129" s="109"/>
      <c r="J129" s="50"/>
      <c r="K129" s="40">
        <f>окт.25!K129+ноя.25!H129-ноя.25!G129</f>
        <v>0</v>
      </c>
      <c r="L129" s="52"/>
    </row>
    <row r="130" spans="1:12" x14ac:dyDescent="0.25">
      <c r="A130" s="111"/>
      <c r="B130" s="109" t="s">
        <v>18</v>
      </c>
      <c r="C130" s="85">
        <v>32273</v>
      </c>
      <c r="D130" s="85">
        <v>33090</v>
      </c>
      <c r="E130" s="85">
        <f t="shared" si="2"/>
        <v>817</v>
      </c>
      <c r="F130" s="68">
        <v>6.19</v>
      </c>
      <c r="G130" s="40">
        <f t="shared" si="3"/>
        <v>5057.2300000000005</v>
      </c>
      <c r="H130" s="79"/>
      <c r="I130" s="109"/>
      <c r="J130" s="50"/>
      <c r="K130" s="40">
        <f>окт.25!K130+ноя.25!H130-ноя.25!G130</f>
        <v>-521.72999999999956</v>
      </c>
      <c r="L130" s="52"/>
    </row>
    <row r="131" spans="1:12" x14ac:dyDescent="0.25">
      <c r="A131" s="111"/>
      <c r="B131" s="109" t="s">
        <v>19</v>
      </c>
      <c r="C131" s="85">
        <v>11536</v>
      </c>
      <c r="D131" s="85">
        <v>11579</v>
      </c>
      <c r="E131" s="85">
        <f t="shared" si="2"/>
        <v>43</v>
      </c>
      <c r="F131" s="68">
        <v>6.19</v>
      </c>
      <c r="G131" s="40">
        <f t="shared" si="3"/>
        <v>266.17</v>
      </c>
      <c r="H131" s="79"/>
      <c r="I131" s="109"/>
      <c r="J131" s="50"/>
      <c r="K131" s="40">
        <f>окт.25!K131+ноя.25!H131-ноя.25!G131</f>
        <v>4352.88</v>
      </c>
      <c r="L131" s="52"/>
    </row>
    <row r="132" spans="1:12" x14ac:dyDescent="0.25">
      <c r="A132" s="111"/>
      <c r="B132" s="109">
        <v>129</v>
      </c>
      <c r="C132" s="85">
        <v>6630</v>
      </c>
      <c r="D132" s="85">
        <v>6630</v>
      </c>
      <c r="E132" s="85">
        <f t="shared" si="2"/>
        <v>0</v>
      </c>
      <c r="F132" s="13">
        <v>8.25</v>
      </c>
      <c r="G132" s="40">
        <f t="shared" si="3"/>
        <v>0</v>
      </c>
      <c r="H132" s="79"/>
      <c r="I132" s="109"/>
      <c r="J132" s="50"/>
      <c r="K132" s="40">
        <f>окт.25!K132+ноя.25!H132-ноя.25!G132</f>
        <v>3900.5</v>
      </c>
      <c r="L132" s="52"/>
    </row>
    <row r="133" spans="1:12" x14ac:dyDescent="0.25">
      <c r="A133" s="111"/>
      <c r="B133" s="109">
        <v>130</v>
      </c>
      <c r="C133" s="85">
        <v>490</v>
      </c>
      <c r="D133" s="85">
        <v>490</v>
      </c>
      <c r="E133" s="85">
        <f t="shared" si="2"/>
        <v>0</v>
      </c>
      <c r="F133" s="13">
        <v>8.25</v>
      </c>
      <c r="G133" s="40">
        <f t="shared" si="3"/>
        <v>0</v>
      </c>
      <c r="H133" s="79"/>
      <c r="I133" s="109"/>
      <c r="J133" s="50"/>
      <c r="K133" s="40">
        <f>окт.25!K133+ноя.25!H133-ноя.25!G133</f>
        <v>167.10999999999967</v>
      </c>
      <c r="L133" s="52"/>
    </row>
    <row r="134" spans="1:12" x14ac:dyDescent="0.25">
      <c r="A134" s="111"/>
      <c r="B134" s="109">
        <v>131</v>
      </c>
      <c r="C134" s="85"/>
      <c r="D134" s="85"/>
      <c r="E134" s="85">
        <f t="shared" si="2"/>
        <v>0</v>
      </c>
      <c r="F134" s="13">
        <v>8.25</v>
      </c>
      <c r="G134" s="40">
        <f t="shared" si="3"/>
        <v>0</v>
      </c>
      <c r="H134" s="79"/>
      <c r="I134" s="109"/>
      <c r="J134" s="50"/>
      <c r="K134" s="40">
        <f>окт.25!K134+ноя.25!H134-ноя.25!G134</f>
        <v>0</v>
      </c>
      <c r="L134" s="52"/>
    </row>
    <row r="135" spans="1:12" x14ac:dyDescent="0.25">
      <c r="A135" s="111"/>
      <c r="B135" s="109">
        <v>132</v>
      </c>
      <c r="C135" s="85"/>
      <c r="D135" s="85"/>
      <c r="E135" s="85">
        <f t="shared" si="2"/>
        <v>0</v>
      </c>
      <c r="F135" s="13">
        <v>8.25</v>
      </c>
      <c r="G135" s="40">
        <f t="shared" si="3"/>
        <v>0</v>
      </c>
      <c r="H135" s="79"/>
      <c r="I135" s="109"/>
      <c r="J135" s="50"/>
      <c r="K135" s="40">
        <f>окт.25!K135+ноя.25!H135-ноя.25!G135</f>
        <v>0</v>
      </c>
      <c r="L135" s="52"/>
    </row>
    <row r="136" spans="1:12" x14ac:dyDescent="0.25">
      <c r="A136" s="111"/>
      <c r="B136" s="109">
        <v>133</v>
      </c>
      <c r="C136" s="85"/>
      <c r="D136" s="85"/>
      <c r="E136" s="85">
        <f t="shared" si="2"/>
        <v>0</v>
      </c>
      <c r="F136" s="13">
        <v>8.25</v>
      </c>
      <c r="G136" s="40">
        <f t="shared" si="3"/>
        <v>0</v>
      </c>
      <c r="H136" s="79"/>
      <c r="I136" s="109"/>
      <c r="J136" s="50"/>
      <c r="K136" s="40">
        <f>окт.25!K136+ноя.25!H136-ноя.25!G136</f>
        <v>0</v>
      </c>
      <c r="L136" s="52"/>
    </row>
    <row r="137" spans="1:12" x14ac:dyDescent="0.25">
      <c r="A137" s="111"/>
      <c r="B137" s="109">
        <v>134</v>
      </c>
      <c r="C137" s="85">
        <v>5500</v>
      </c>
      <c r="D137" s="85">
        <v>6693</v>
      </c>
      <c r="E137" s="85">
        <f t="shared" si="2"/>
        <v>1193</v>
      </c>
      <c r="F137" s="13">
        <v>8.25</v>
      </c>
      <c r="G137" s="40">
        <f t="shared" si="3"/>
        <v>9842.25</v>
      </c>
      <c r="H137" s="79">
        <v>4300</v>
      </c>
      <c r="I137" s="109">
        <v>576902</v>
      </c>
      <c r="J137" s="50">
        <v>45971</v>
      </c>
      <c r="K137" s="40">
        <f>окт.25!K137+ноя.25!H137-ноя.25!G137</f>
        <v>-5799.48</v>
      </c>
      <c r="L137" s="52"/>
    </row>
    <row r="138" spans="1:12" x14ac:dyDescent="0.25">
      <c r="A138" s="111"/>
      <c r="B138" s="109">
        <v>135</v>
      </c>
      <c r="C138" s="85">
        <v>64715</v>
      </c>
      <c r="D138" s="85">
        <v>65535</v>
      </c>
      <c r="E138" s="85">
        <f t="shared" si="2"/>
        <v>820</v>
      </c>
      <c r="F138" s="68">
        <v>6.19</v>
      </c>
      <c r="G138" s="40">
        <f t="shared" si="3"/>
        <v>5075.8</v>
      </c>
      <c r="H138" s="79">
        <v>3000</v>
      </c>
      <c r="I138" s="109">
        <v>543899</v>
      </c>
      <c r="J138" s="50">
        <v>45985</v>
      </c>
      <c r="K138" s="40">
        <f>окт.25!K138+ноя.25!H138-ноя.25!G138</f>
        <v>12681.469999999998</v>
      </c>
      <c r="L138" s="52"/>
    </row>
    <row r="139" spans="1:12" x14ac:dyDescent="0.25">
      <c r="A139" s="111"/>
      <c r="B139" s="109">
        <v>136</v>
      </c>
      <c r="C139" s="85"/>
      <c r="D139" s="85"/>
      <c r="E139" s="85">
        <f t="shared" ref="E139:E202" si="4">D139-C139</f>
        <v>0</v>
      </c>
      <c r="F139" s="13">
        <v>8.25</v>
      </c>
      <c r="G139" s="40">
        <f t="shared" ref="G139:G202" si="5">F139*E139</f>
        <v>0</v>
      </c>
      <c r="H139" s="79"/>
      <c r="I139" s="109"/>
      <c r="J139" s="50"/>
      <c r="K139" s="40">
        <f>окт.25!K139+ноя.25!H139-ноя.25!G139</f>
        <v>0</v>
      </c>
      <c r="L139" s="52"/>
    </row>
    <row r="140" spans="1:12" x14ac:dyDescent="0.25">
      <c r="A140" s="111"/>
      <c r="B140" s="109">
        <v>137</v>
      </c>
      <c r="C140" s="85">
        <v>1573</v>
      </c>
      <c r="D140" s="85">
        <v>1588</v>
      </c>
      <c r="E140" s="85">
        <f t="shared" si="4"/>
        <v>15</v>
      </c>
      <c r="F140" s="13">
        <v>8.25</v>
      </c>
      <c r="G140" s="40">
        <f t="shared" si="5"/>
        <v>123.75</v>
      </c>
      <c r="H140" s="79"/>
      <c r="I140" s="109"/>
      <c r="J140" s="50"/>
      <c r="K140" s="40">
        <f>окт.25!K140+ноя.25!H140-ноя.25!G140</f>
        <v>-134.63999999999999</v>
      </c>
      <c r="L140" s="52"/>
    </row>
    <row r="141" spans="1:12" x14ac:dyDescent="0.25">
      <c r="A141" s="15"/>
      <c r="B141" s="109">
        <v>138</v>
      </c>
      <c r="C141" s="85">
        <v>7269</v>
      </c>
      <c r="D141" s="85">
        <v>8540</v>
      </c>
      <c r="E141" s="85">
        <f t="shared" si="4"/>
        <v>1271</v>
      </c>
      <c r="F141" s="68">
        <v>6.19</v>
      </c>
      <c r="G141" s="40">
        <f t="shared" si="5"/>
        <v>7867.4900000000007</v>
      </c>
      <c r="H141" s="79">
        <v>8000</v>
      </c>
      <c r="I141" s="109">
        <v>256279</v>
      </c>
      <c r="J141" s="50">
        <v>45989</v>
      </c>
      <c r="K141" s="40">
        <f>окт.25!K141+ноя.25!H141-ноя.25!G141</f>
        <v>-3572.8300000000017</v>
      </c>
      <c r="L141" s="52">
        <v>14957047</v>
      </c>
    </row>
    <row r="142" spans="1:12" x14ac:dyDescent="0.25">
      <c r="A142" s="15"/>
      <c r="B142" s="109">
        <v>139</v>
      </c>
      <c r="C142" s="85"/>
      <c r="D142" s="85"/>
      <c r="E142" s="85">
        <f t="shared" si="4"/>
        <v>0</v>
      </c>
      <c r="F142" s="13">
        <v>8.25</v>
      </c>
      <c r="G142" s="40">
        <f t="shared" si="5"/>
        <v>0</v>
      </c>
      <c r="H142" s="79"/>
      <c r="I142" s="109"/>
      <c r="J142" s="50"/>
      <c r="K142" s="40">
        <f>окт.25!K142+ноя.25!H142-ноя.25!G142</f>
        <v>0</v>
      </c>
      <c r="L142" s="52"/>
    </row>
    <row r="143" spans="1:12" x14ac:dyDescent="0.25">
      <c r="A143" s="111"/>
      <c r="B143" s="109">
        <v>140</v>
      </c>
      <c r="C143" s="85">
        <v>5389</v>
      </c>
      <c r="D143" s="85">
        <v>5389</v>
      </c>
      <c r="E143" s="85">
        <f t="shared" si="4"/>
        <v>0</v>
      </c>
      <c r="F143" s="68">
        <v>6.19</v>
      </c>
      <c r="G143" s="40">
        <f t="shared" si="5"/>
        <v>0</v>
      </c>
      <c r="H143" s="79"/>
      <c r="I143" s="109"/>
      <c r="J143" s="50"/>
      <c r="K143" s="40">
        <f>окт.25!K143+ноя.25!H143-ноя.25!G143</f>
        <v>-113.0199999999999</v>
      </c>
      <c r="L143" s="52"/>
    </row>
    <row r="144" spans="1:12" x14ac:dyDescent="0.25">
      <c r="A144" s="111"/>
      <c r="B144" s="109">
        <v>141</v>
      </c>
      <c r="C144" s="85">
        <v>140</v>
      </c>
      <c r="D144" s="85">
        <v>140</v>
      </c>
      <c r="E144" s="85">
        <f t="shared" si="4"/>
        <v>0</v>
      </c>
      <c r="F144" s="13">
        <v>8.25</v>
      </c>
      <c r="G144" s="40">
        <f t="shared" si="5"/>
        <v>0</v>
      </c>
      <c r="H144" s="79"/>
      <c r="I144" s="109"/>
      <c r="J144" s="50"/>
      <c r="K144" s="40">
        <f>окт.25!K144+ноя.25!H144-ноя.25!G144</f>
        <v>0</v>
      </c>
      <c r="L144" s="52"/>
    </row>
    <row r="145" spans="1:12" x14ac:dyDescent="0.25">
      <c r="A145" s="111"/>
      <c r="B145" s="109">
        <v>142</v>
      </c>
      <c r="C145" s="85"/>
      <c r="D145" s="85"/>
      <c r="E145" s="85">
        <f t="shared" si="4"/>
        <v>0</v>
      </c>
      <c r="F145" s="13">
        <v>8.25</v>
      </c>
      <c r="G145" s="40">
        <f t="shared" si="5"/>
        <v>0</v>
      </c>
      <c r="H145" s="79"/>
      <c r="I145" s="109"/>
      <c r="J145" s="50"/>
      <c r="K145" s="40">
        <f>окт.25!K145+ноя.25!H145-ноя.25!G145</f>
        <v>0</v>
      </c>
      <c r="L145" s="52"/>
    </row>
    <row r="146" spans="1:12" x14ac:dyDescent="0.25">
      <c r="A146" s="111"/>
      <c r="B146" s="109">
        <v>143</v>
      </c>
      <c r="C146" s="85">
        <v>9788</v>
      </c>
      <c r="D146" s="85">
        <v>9788</v>
      </c>
      <c r="E146" s="85">
        <f t="shared" si="4"/>
        <v>0</v>
      </c>
      <c r="F146" s="68">
        <v>6.19</v>
      </c>
      <c r="G146" s="40">
        <f t="shared" si="5"/>
        <v>0</v>
      </c>
      <c r="H146" s="79">
        <v>2000</v>
      </c>
      <c r="I146" s="109">
        <v>861133</v>
      </c>
      <c r="J146" s="50">
        <v>45981</v>
      </c>
      <c r="K146" s="40">
        <f>окт.25!K146+ноя.25!H146-ноя.25!G146</f>
        <v>-3354.4799999999996</v>
      </c>
      <c r="L146" s="52"/>
    </row>
    <row r="147" spans="1:12" x14ac:dyDescent="0.25">
      <c r="A147" s="111"/>
      <c r="B147" s="109">
        <v>144</v>
      </c>
      <c r="C147" s="85">
        <v>7034</v>
      </c>
      <c r="D147" s="85">
        <v>7213</v>
      </c>
      <c r="E147" s="85">
        <f t="shared" si="4"/>
        <v>179</v>
      </c>
      <c r="F147" s="13">
        <v>8.25</v>
      </c>
      <c r="G147" s="40">
        <f t="shared" si="5"/>
        <v>1476.75</v>
      </c>
      <c r="H147" s="79"/>
      <c r="I147" s="109"/>
      <c r="J147" s="50"/>
      <c r="K147" s="40">
        <f>окт.25!K147+ноя.25!H147-ноя.25!G147</f>
        <v>-13846.56</v>
      </c>
      <c r="L147" s="52"/>
    </row>
    <row r="148" spans="1:12" x14ac:dyDescent="0.25">
      <c r="A148" s="111"/>
      <c r="B148" s="109">
        <v>145</v>
      </c>
      <c r="C148" s="85"/>
      <c r="D148" s="85"/>
      <c r="E148" s="85">
        <f t="shared" si="4"/>
        <v>0</v>
      </c>
      <c r="F148" s="13">
        <v>8.25</v>
      </c>
      <c r="G148" s="40">
        <f t="shared" si="5"/>
        <v>0</v>
      </c>
      <c r="H148" s="79"/>
      <c r="I148" s="109"/>
      <c r="J148" s="50"/>
      <c r="K148" s="40">
        <f>окт.25!K148+ноя.25!H148-ноя.25!G148</f>
        <v>0</v>
      </c>
      <c r="L148" s="52"/>
    </row>
    <row r="149" spans="1:12" x14ac:dyDescent="0.25">
      <c r="A149" s="111"/>
      <c r="B149" s="109">
        <v>146</v>
      </c>
      <c r="C149" s="85"/>
      <c r="D149" s="85"/>
      <c r="E149" s="85">
        <f t="shared" si="4"/>
        <v>0</v>
      </c>
      <c r="F149" s="13">
        <v>8.25</v>
      </c>
      <c r="G149" s="40">
        <f t="shared" si="5"/>
        <v>0</v>
      </c>
      <c r="H149" s="79"/>
      <c r="I149" s="109"/>
      <c r="J149" s="50"/>
      <c r="K149" s="40">
        <f>окт.25!K149+ноя.25!H149-ноя.25!G149</f>
        <v>0</v>
      </c>
      <c r="L149" s="52"/>
    </row>
    <row r="150" spans="1:12" x14ac:dyDescent="0.25">
      <c r="A150" s="111"/>
      <c r="B150" s="109">
        <v>147</v>
      </c>
      <c r="C150" s="85">
        <v>287</v>
      </c>
      <c r="D150" s="92">
        <v>287</v>
      </c>
      <c r="E150" s="85">
        <f t="shared" si="4"/>
        <v>0</v>
      </c>
      <c r="F150" s="13">
        <v>8.25</v>
      </c>
      <c r="G150" s="40">
        <f t="shared" si="5"/>
        <v>0</v>
      </c>
      <c r="H150" s="79"/>
      <c r="I150" s="109"/>
      <c r="J150" s="50"/>
      <c r="K150" s="40">
        <f>окт.25!K150+ноя.25!H150-ноя.25!G150</f>
        <v>0</v>
      </c>
      <c r="L150" s="52"/>
    </row>
    <row r="151" spans="1:12" x14ac:dyDescent="0.25">
      <c r="A151" s="111"/>
      <c r="B151" s="109" t="s">
        <v>20</v>
      </c>
      <c r="C151" s="85">
        <v>24317</v>
      </c>
      <c r="D151" s="85">
        <v>24320</v>
      </c>
      <c r="E151" s="85">
        <f t="shared" si="4"/>
        <v>3</v>
      </c>
      <c r="F151" s="13">
        <v>8.25</v>
      </c>
      <c r="G151" s="40">
        <f t="shared" si="5"/>
        <v>24.75</v>
      </c>
      <c r="H151" s="79"/>
      <c r="I151" s="109"/>
      <c r="J151" s="50"/>
      <c r="K151" s="40">
        <f>окт.25!K151+ноя.25!H151-ноя.25!G151</f>
        <v>-2432.35</v>
      </c>
      <c r="L151" s="52"/>
    </row>
    <row r="152" spans="1:12" x14ac:dyDescent="0.25">
      <c r="A152" s="111"/>
      <c r="B152" s="109">
        <v>149</v>
      </c>
      <c r="C152" s="85">
        <v>360</v>
      </c>
      <c r="D152" s="85">
        <v>360</v>
      </c>
      <c r="E152" s="85">
        <f t="shared" si="4"/>
        <v>0</v>
      </c>
      <c r="F152" s="13">
        <v>8.25</v>
      </c>
      <c r="G152" s="40">
        <f t="shared" si="5"/>
        <v>0</v>
      </c>
      <c r="H152" s="79"/>
      <c r="I152" s="109"/>
      <c r="J152" s="50"/>
      <c r="K152" s="40">
        <f>окт.25!K152+ноя.25!H152-ноя.25!G152</f>
        <v>0</v>
      </c>
      <c r="L152" s="52"/>
    </row>
    <row r="153" spans="1:12" x14ac:dyDescent="0.25">
      <c r="A153" s="111"/>
      <c r="B153" s="109">
        <v>150</v>
      </c>
      <c r="C153" s="85">
        <v>10383</v>
      </c>
      <c r="D153" s="85">
        <v>10383</v>
      </c>
      <c r="E153" s="85">
        <f t="shared" si="4"/>
        <v>0</v>
      </c>
      <c r="F153" s="13">
        <v>8.25</v>
      </c>
      <c r="G153" s="40">
        <f t="shared" si="5"/>
        <v>0</v>
      </c>
      <c r="H153" s="79"/>
      <c r="I153" s="109"/>
      <c r="J153" s="50"/>
      <c r="K153" s="40">
        <f>окт.25!K153+ноя.25!H153-ноя.25!G153</f>
        <v>0</v>
      </c>
      <c r="L153" s="52"/>
    </row>
    <row r="154" spans="1:12" x14ac:dyDescent="0.25">
      <c r="A154" s="19"/>
      <c r="B154" s="109">
        <v>151</v>
      </c>
      <c r="C154" s="85">
        <v>691</v>
      </c>
      <c r="D154" s="85">
        <v>705</v>
      </c>
      <c r="E154" s="85">
        <f t="shared" si="4"/>
        <v>14</v>
      </c>
      <c r="F154" s="13">
        <v>8.25</v>
      </c>
      <c r="G154" s="40">
        <f t="shared" si="5"/>
        <v>115.5</v>
      </c>
      <c r="H154" s="79">
        <v>2500</v>
      </c>
      <c r="I154" s="109">
        <v>728368</v>
      </c>
      <c r="J154" s="50">
        <v>45982</v>
      </c>
      <c r="K154" s="40">
        <f>окт.25!K154+ноя.25!H154-ноя.25!G154</f>
        <v>978.59000000000015</v>
      </c>
      <c r="L154" s="52"/>
    </row>
    <row r="155" spans="1:12" x14ac:dyDescent="0.25">
      <c r="A155" s="111"/>
      <c r="B155" s="109">
        <v>152</v>
      </c>
      <c r="C155" s="85">
        <v>2572</v>
      </c>
      <c r="D155" s="85">
        <v>2572</v>
      </c>
      <c r="E155" s="85">
        <f t="shared" si="4"/>
        <v>0</v>
      </c>
      <c r="F155" s="70">
        <v>6.19</v>
      </c>
      <c r="G155" s="40">
        <f t="shared" si="5"/>
        <v>0</v>
      </c>
      <c r="H155" s="79"/>
      <c r="I155" s="109"/>
      <c r="J155" s="50"/>
      <c r="K155" s="40">
        <f>окт.25!K155+ноя.25!H155-ноя.25!G155</f>
        <v>-2078.6400000000003</v>
      </c>
      <c r="L155" s="52"/>
    </row>
    <row r="156" spans="1:12" x14ac:dyDescent="0.25">
      <c r="A156" s="111"/>
      <c r="B156" s="109">
        <v>153</v>
      </c>
      <c r="C156" s="85">
        <v>39360</v>
      </c>
      <c r="D156" s="85">
        <v>41244</v>
      </c>
      <c r="E156" s="85">
        <f t="shared" si="4"/>
        <v>1884</v>
      </c>
      <c r="F156" s="70">
        <v>0</v>
      </c>
      <c r="G156" s="40">
        <f t="shared" si="5"/>
        <v>0</v>
      </c>
      <c r="H156" s="79"/>
      <c r="I156" s="109"/>
      <c r="J156" s="50"/>
      <c r="K156" s="40">
        <f>окт.25!K156+ноя.25!H156-ноя.25!G156</f>
        <v>9915.01</v>
      </c>
      <c r="L156" s="52"/>
    </row>
    <row r="157" spans="1:12" x14ac:dyDescent="0.25">
      <c r="A157" s="111"/>
      <c r="B157" s="109">
        <v>154</v>
      </c>
      <c r="C157" s="85"/>
      <c r="D157" s="85"/>
      <c r="E157" s="85">
        <f t="shared" si="4"/>
        <v>0</v>
      </c>
      <c r="F157" s="13">
        <v>8.25</v>
      </c>
      <c r="G157" s="40">
        <f t="shared" si="5"/>
        <v>0</v>
      </c>
      <c r="H157" s="79"/>
      <c r="I157" s="109"/>
      <c r="J157" s="50"/>
      <c r="K157" s="40">
        <f>окт.25!K157+ноя.25!H157-ноя.25!G157</f>
        <v>0</v>
      </c>
      <c r="L157" s="52"/>
    </row>
    <row r="158" spans="1:12" x14ac:dyDescent="0.25">
      <c r="A158" s="111"/>
      <c r="B158" s="109">
        <v>155</v>
      </c>
      <c r="C158" s="85">
        <v>1357</v>
      </c>
      <c r="D158" s="85">
        <v>1357</v>
      </c>
      <c r="E158" s="85">
        <f t="shared" si="4"/>
        <v>0</v>
      </c>
      <c r="F158" s="13">
        <v>8.25</v>
      </c>
      <c r="G158" s="40">
        <f t="shared" si="5"/>
        <v>0</v>
      </c>
      <c r="H158" s="79"/>
      <c r="I158" s="109"/>
      <c r="J158" s="50"/>
      <c r="K158" s="40">
        <f>окт.25!K158+ноя.25!H158-ноя.25!G158</f>
        <v>-16.5</v>
      </c>
      <c r="L158" s="52"/>
    </row>
    <row r="159" spans="1:12" x14ac:dyDescent="0.25">
      <c r="A159" s="111"/>
      <c r="B159" s="109">
        <v>156</v>
      </c>
      <c r="C159" s="85">
        <v>47474</v>
      </c>
      <c r="D159" s="85">
        <v>48511</v>
      </c>
      <c r="E159" s="85">
        <f t="shared" si="4"/>
        <v>1037</v>
      </c>
      <c r="F159" s="68">
        <v>6.19</v>
      </c>
      <c r="G159" s="40">
        <f t="shared" si="5"/>
        <v>6419.0300000000007</v>
      </c>
      <c r="H159" s="79">
        <v>6000</v>
      </c>
      <c r="I159" s="109">
        <v>870424</v>
      </c>
      <c r="J159" s="50">
        <v>45974</v>
      </c>
      <c r="K159" s="40">
        <f>окт.25!K159+ноя.25!H159-ноя.25!G159</f>
        <v>-4001.8300000000017</v>
      </c>
      <c r="L159" s="52"/>
    </row>
    <row r="160" spans="1:12" x14ac:dyDescent="0.25">
      <c r="A160" s="111"/>
      <c r="B160" s="109">
        <v>157</v>
      </c>
      <c r="C160" s="85">
        <v>8313</v>
      </c>
      <c r="D160" s="85">
        <v>8315</v>
      </c>
      <c r="E160" s="85">
        <f t="shared" si="4"/>
        <v>2</v>
      </c>
      <c r="F160" s="68">
        <v>6.19</v>
      </c>
      <c r="G160" s="40">
        <f t="shared" si="5"/>
        <v>12.38</v>
      </c>
      <c r="H160" s="79">
        <f>500+3000</f>
        <v>3500</v>
      </c>
      <c r="I160" s="109" t="s">
        <v>128</v>
      </c>
      <c r="J160" s="50">
        <v>45967</v>
      </c>
      <c r="K160" s="40">
        <f>окт.25!K160+ноя.25!H160-ноя.25!G160</f>
        <v>1985.6099999999997</v>
      </c>
      <c r="L160" s="52"/>
    </row>
    <row r="161" spans="1:12" x14ac:dyDescent="0.25">
      <c r="A161" s="111"/>
      <c r="B161" s="109">
        <v>158</v>
      </c>
      <c r="C161" s="85">
        <v>1458</v>
      </c>
      <c r="D161" s="85">
        <v>1469</v>
      </c>
      <c r="E161" s="85">
        <f t="shared" si="4"/>
        <v>11</v>
      </c>
      <c r="F161" s="13">
        <v>8.25</v>
      </c>
      <c r="G161" s="40">
        <f t="shared" si="5"/>
        <v>90.75</v>
      </c>
      <c r="H161" s="79"/>
      <c r="I161" s="109"/>
      <c r="J161" s="50"/>
      <c r="K161" s="40">
        <f>окт.25!K161+ноя.25!H161-ноя.25!G161</f>
        <v>-3006.2</v>
      </c>
      <c r="L161" s="52"/>
    </row>
    <row r="162" spans="1:12" x14ac:dyDescent="0.25">
      <c r="A162" s="111"/>
      <c r="B162" s="109">
        <v>159</v>
      </c>
      <c r="C162" s="85">
        <v>1631</v>
      </c>
      <c r="D162" s="85">
        <v>1650</v>
      </c>
      <c r="E162" s="85">
        <f t="shared" si="4"/>
        <v>19</v>
      </c>
      <c r="F162" s="13">
        <v>8.25</v>
      </c>
      <c r="G162" s="40">
        <f t="shared" si="5"/>
        <v>156.75</v>
      </c>
      <c r="H162" s="79"/>
      <c r="I162" s="109"/>
      <c r="J162" s="50"/>
      <c r="K162" s="40">
        <f>окт.25!K162+ноя.25!H162-ноя.25!G162</f>
        <v>2893.41</v>
      </c>
      <c r="L162" s="52"/>
    </row>
    <row r="163" spans="1:12" x14ac:dyDescent="0.25">
      <c r="A163" s="111"/>
      <c r="B163" s="109">
        <v>160</v>
      </c>
      <c r="C163" s="85">
        <v>2890</v>
      </c>
      <c r="D163" s="85">
        <v>2890</v>
      </c>
      <c r="E163" s="85">
        <f t="shared" si="4"/>
        <v>0</v>
      </c>
      <c r="F163" s="13">
        <v>8.25</v>
      </c>
      <c r="G163" s="40">
        <f t="shared" si="5"/>
        <v>0</v>
      </c>
      <c r="H163" s="79"/>
      <c r="I163" s="109"/>
      <c r="J163" s="50"/>
      <c r="K163" s="40">
        <f>окт.25!K163+ноя.25!H163-ноя.25!G163</f>
        <v>0</v>
      </c>
      <c r="L163" s="52"/>
    </row>
    <row r="164" spans="1:12" x14ac:dyDescent="0.25">
      <c r="A164" s="66"/>
      <c r="B164" s="109">
        <v>161</v>
      </c>
      <c r="C164" s="85"/>
      <c r="D164" s="85"/>
      <c r="E164" s="85">
        <f t="shared" si="4"/>
        <v>0</v>
      </c>
      <c r="F164" s="13">
        <v>8.25</v>
      </c>
      <c r="G164" s="40">
        <f t="shared" si="5"/>
        <v>0</v>
      </c>
      <c r="H164" s="79"/>
      <c r="I164" s="109"/>
      <c r="J164" s="50"/>
      <c r="K164" s="40">
        <f>окт.25!K164+ноя.25!H164-ноя.25!G164</f>
        <v>0</v>
      </c>
      <c r="L164" s="52"/>
    </row>
    <row r="165" spans="1:12" x14ac:dyDescent="0.25">
      <c r="A165" s="111"/>
      <c r="B165" s="109">
        <v>162</v>
      </c>
      <c r="C165" s="85">
        <v>6582</v>
      </c>
      <c r="D165" s="85">
        <v>6619</v>
      </c>
      <c r="E165" s="85">
        <f t="shared" si="4"/>
        <v>37</v>
      </c>
      <c r="F165" s="13">
        <v>8.25</v>
      </c>
      <c r="G165" s="40">
        <f t="shared" si="5"/>
        <v>305.25</v>
      </c>
      <c r="H165" s="79"/>
      <c r="I165" s="109"/>
      <c r="J165" s="50"/>
      <c r="K165" s="40">
        <f>окт.25!K165+ноя.25!H165-ноя.25!G165</f>
        <v>-683.62999999999965</v>
      </c>
      <c r="L165" s="52"/>
    </row>
    <row r="166" spans="1:12" x14ac:dyDescent="0.25">
      <c r="A166" s="111"/>
      <c r="B166" s="109" t="s">
        <v>21</v>
      </c>
      <c r="C166" s="85">
        <v>84820</v>
      </c>
      <c r="D166" s="85">
        <v>86620</v>
      </c>
      <c r="E166" s="85">
        <f t="shared" si="4"/>
        <v>1800</v>
      </c>
      <c r="F166" s="68">
        <v>6.19</v>
      </c>
      <c r="G166" s="40">
        <f t="shared" si="5"/>
        <v>11142</v>
      </c>
      <c r="H166" s="79"/>
      <c r="I166" s="109"/>
      <c r="J166" s="50"/>
      <c r="K166" s="40">
        <f>окт.25!K166+ноя.25!H166-ноя.25!G166</f>
        <v>33766.61</v>
      </c>
      <c r="L166" s="52"/>
    </row>
    <row r="167" spans="1:12" x14ac:dyDescent="0.25">
      <c r="A167" s="111"/>
      <c r="B167" s="109">
        <v>164</v>
      </c>
      <c r="C167" s="85">
        <v>657</v>
      </c>
      <c r="D167" s="85">
        <v>657</v>
      </c>
      <c r="E167" s="85">
        <f t="shared" si="4"/>
        <v>0</v>
      </c>
      <c r="F167" s="13">
        <v>8.25</v>
      </c>
      <c r="G167" s="40">
        <f t="shared" si="5"/>
        <v>0</v>
      </c>
      <c r="H167" s="79"/>
      <c r="I167" s="109"/>
      <c r="J167" s="50"/>
      <c r="K167" s="40">
        <f>окт.25!K167+ноя.25!H167-ноя.25!G167</f>
        <v>-4835.1600000000008</v>
      </c>
      <c r="L167" s="52"/>
    </row>
    <row r="168" spans="1:12" x14ac:dyDescent="0.25">
      <c r="A168" s="111"/>
      <c r="B168" s="109">
        <v>165</v>
      </c>
      <c r="C168" s="85">
        <v>32268</v>
      </c>
      <c r="D168" s="85">
        <v>32268</v>
      </c>
      <c r="E168" s="85">
        <f t="shared" si="4"/>
        <v>0</v>
      </c>
      <c r="F168" s="13">
        <v>8.25</v>
      </c>
      <c r="G168" s="40">
        <f t="shared" si="5"/>
        <v>0</v>
      </c>
      <c r="H168" s="79"/>
      <c r="I168" s="109"/>
      <c r="J168" s="50"/>
      <c r="K168" s="40">
        <f>окт.25!K168+ноя.25!H168-ноя.25!G168</f>
        <v>0</v>
      </c>
      <c r="L168" s="52"/>
    </row>
    <row r="169" spans="1:12" x14ac:dyDescent="0.25">
      <c r="A169" s="111"/>
      <c r="B169" s="109">
        <v>166</v>
      </c>
      <c r="C169" s="85"/>
      <c r="D169" s="85"/>
      <c r="E169" s="85">
        <f t="shared" si="4"/>
        <v>0</v>
      </c>
      <c r="F169" s="13">
        <v>8.25</v>
      </c>
      <c r="G169" s="40">
        <f t="shared" si="5"/>
        <v>0</v>
      </c>
      <c r="H169" s="79"/>
      <c r="I169" s="109"/>
      <c r="J169" s="50"/>
      <c r="K169" s="40">
        <f>окт.25!K169+ноя.25!H169-ноя.25!G169</f>
        <v>0</v>
      </c>
      <c r="L169" s="52"/>
    </row>
    <row r="170" spans="1:12" x14ac:dyDescent="0.25">
      <c r="A170" s="111"/>
      <c r="B170" s="109">
        <v>167</v>
      </c>
      <c r="C170" s="85"/>
      <c r="D170" s="85"/>
      <c r="E170" s="85">
        <f t="shared" si="4"/>
        <v>0</v>
      </c>
      <c r="F170" s="13">
        <v>8.25</v>
      </c>
      <c r="G170" s="40">
        <f t="shared" si="5"/>
        <v>0</v>
      </c>
      <c r="H170" s="79"/>
      <c r="I170" s="109"/>
      <c r="J170" s="50"/>
      <c r="K170" s="40">
        <f>окт.25!K170+ноя.25!H170-ноя.25!G170</f>
        <v>0</v>
      </c>
      <c r="L170" s="52"/>
    </row>
    <row r="171" spans="1:12" x14ac:dyDescent="0.25">
      <c r="A171" s="111"/>
      <c r="B171" s="109">
        <v>168</v>
      </c>
      <c r="C171" s="85">
        <v>21054</v>
      </c>
      <c r="D171" s="85">
        <v>21444</v>
      </c>
      <c r="E171" s="85">
        <f t="shared" si="4"/>
        <v>390</v>
      </c>
      <c r="F171" s="13">
        <v>8.25</v>
      </c>
      <c r="G171" s="40">
        <f t="shared" si="5"/>
        <v>3217.5</v>
      </c>
      <c r="H171" s="79"/>
      <c r="I171" s="109"/>
      <c r="J171" s="50"/>
      <c r="K171" s="40">
        <f>окт.25!K171+ноя.25!H171-ноя.25!G171</f>
        <v>-5720.3399999999992</v>
      </c>
      <c r="L171" s="52"/>
    </row>
    <row r="172" spans="1:12" x14ac:dyDescent="0.25">
      <c r="A172" s="111"/>
      <c r="B172" s="109">
        <v>169</v>
      </c>
      <c r="C172" s="85"/>
      <c r="D172" s="85"/>
      <c r="E172" s="85">
        <f t="shared" si="4"/>
        <v>0</v>
      </c>
      <c r="F172" s="13">
        <v>8.25</v>
      </c>
      <c r="G172" s="40">
        <f t="shared" si="5"/>
        <v>0</v>
      </c>
      <c r="H172" s="79"/>
      <c r="I172" s="109"/>
      <c r="J172" s="50"/>
      <c r="K172" s="40">
        <f>окт.25!K172+ноя.25!H172-ноя.25!G172</f>
        <v>0</v>
      </c>
      <c r="L172" s="52"/>
    </row>
    <row r="173" spans="1:12" x14ac:dyDescent="0.25">
      <c r="A173" s="111"/>
      <c r="B173" s="109">
        <v>170</v>
      </c>
      <c r="C173" s="85">
        <v>2289</v>
      </c>
      <c r="D173" s="85">
        <v>2289</v>
      </c>
      <c r="E173" s="85">
        <f t="shared" si="4"/>
        <v>0</v>
      </c>
      <c r="F173" s="13">
        <v>8.25</v>
      </c>
      <c r="G173" s="40">
        <f t="shared" si="5"/>
        <v>0</v>
      </c>
      <c r="H173" s="79">
        <v>3000</v>
      </c>
      <c r="I173" s="109">
        <v>249741</v>
      </c>
      <c r="J173" s="50">
        <v>45988</v>
      </c>
      <c r="K173" s="40">
        <f>окт.25!K173+ноя.25!H173-ноя.25!G173</f>
        <v>3733</v>
      </c>
      <c r="L173" s="52"/>
    </row>
    <row r="174" spans="1:12" x14ac:dyDescent="0.25">
      <c r="A174" s="111"/>
      <c r="B174" s="109">
        <v>171</v>
      </c>
      <c r="C174" s="85">
        <v>25512</v>
      </c>
      <c r="D174" s="85">
        <v>25513</v>
      </c>
      <c r="E174" s="85">
        <f t="shared" si="4"/>
        <v>1</v>
      </c>
      <c r="F174" s="70">
        <v>6.19</v>
      </c>
      <c r="G174" s="40">
        <f t="shared" si="5"/>
        <v>6.19</v>
      </c>
      <c r="H174" s="79"/>
      <c r="I174" s="109"/>
      <c r="J174" s="50"/>
      <c r="K174" s="40">
        <f>окт.25!K174+ноя.25!H174-ноя.25!G174</f>
        <v>-33.070000000001016</v>
      </c>
      <c r="L174" s="52"/>
    </row>
    <row r="175" spans="1:12" x14ac:dyDescent="0.25">
      <c r="A175" s="111"/>
      <c r="B175" s="109">
        <v>172</v>
      </c>
      <c r="C175" s="85">
        <v>86660</v>
      </c>
      <c r="D175" s="85">
        <v>88896</v>
      </c>
      <c r="E175" s="85">
        <f t="shared" si="4"/>
        <v>2236</v>
      </c>
      <c r="F175" s="13">
        <v>8.25</v>
      </c>
      <c r="G175" s="40">
        <f t="shared" si="5"/>
        <v>18447</v>
      </c>
      <c r="H175" s="79"/>
      <c r="I175" s="109"/>
      <c r="J175" s="50"/>
      <c r="K175" s="40">
        <f>окт.25!K175+ноя.25!H175-ноя.25!G175</f>
        <v>-59724.34</v>
      </c>
      <c r="L175" s="52"/>
    </row>
    <row r="176" spans="1:12" x14ac:dyDescent="0.25">
      <c r="A176" s="111"/>
      <c r="B176" s="109">
        <v>173</v>
      </c>
      <c r="C176" s="85">
        <v>144765</v>
      </c>
      <c r="D176" s="85">
        <v>145580</v>
      </c>
      <c r="E176" s="85">
        <f t="shared" si="4"/>
        <v>815</v>
      </c>
      <c r="F176" s="68">
        <v>6.19</v>
      </c>
      <c r="G176" s="40">
        <f t="shared" si="5"/>
        <v>5044.8500000000004</v>
      </c>
      <c r="H176" s="79">
        <v>4500</v>
      </c>
      <c r="I176" s="109">
        <v>839542</v>
      </c>
      <c r="J176" s="50">
        <v>45971</v>
      </c>
      <c r="K176" s="40">
        <f>окт.25!K176+ноя.25!H176-ноя.25!G176</f>
        <v>3981.8599999999988</v>
      </c>
      <c r="L176" s="52"/>
    </row>
    <row r="177" spans="1:12" x14ac:dyDescent="0.25">
      <c r="A177" s="111"/>
      <c r="B177" s="109">
        <v>174</v>
      </c>
      <c r="C177" s="85">
        <v>5</v>
      </c>
      <c r="D177" s="85">
        <v>5</v>
      </c>
      <c r="E177" s="85">
        <f t="shared" si="4"/>
        <v>0</v>
      </c>
      <c r="F177" s="13">
        <v>8.25</v>
      </c>
      <c r="G177" s="40">
        <f t="shared" si="5"/>
        <v>0</v>
      </c>
      <c r="H177" s="79"/>
      <c r="I177" s="109"/>
      <c r="J177" s="50"/>
      <c r="K177" s="40">
        <f>окт.25!K177+ноя.25!H177-ноя.25!G177</f>
        <v>0</v>
      </c>
      <c r="L177" s="52"/>
    </row>
    <row r="178" spans="1:12" x14ac:dyDescent="0.25">
      <c r="A178" s="111"/>
      <c r="B178" s="109">
        <f>175</f>
        <v>175</v>
      </c>
      <c r="C178" s="85">
        <v>5878</v>
      </c>
      <c r="D178" s="85">
        <v>5878</v>
      </c>
      <c r="E178" s="85">
        <f t="shared" si="4"/>
        <v>0</v>
      </c>
      <c r="F178" s="13">
        <v>8.25</v>
      </c>
      <c r="G178" s="40">
        <f t="shared" si="5"/>
        <v>0</v>
      </c>
      <c r="H178" s="79"/>
      <c r="I178" s="109"/>
      <c r="J178" s="50"/>
      <c r="K178" s="40">
        <f>окт.25!K178+ноя.25!H178-ноя.25!G178</f>
        <v>2674.0999999999995</v>
      </c>
      <c r="L178" s="52"/>
    </row>
    <row r="179" spans="1:12" x14ac:dyDescent="0.25">
      <c r="A179" s="111"/>
      <c r="B179" s="109">
        <v>176</v>
      </c>
      <c r="C179" s="85">
        <v>5</v>
      </c>
      <c r="D179" s="85">
        <v>5</v>
      </c>
      <c r="E179" s="85">
        <f t="shared" si="4"/>
        <v>0</v>
      </c>
      <c r="F179" s="13">
        <v>8.25</v>
      </c>
      <c r="G179" s="40">
        <f t="shared" si="5"/>
        <v>0</v>
      </c>
      <c r="H179" s="79"/>
      <c r="I179" s="109"/>
      <c r="J179" s="50"/>
      <c r="K179" s="40">
        <f>окт.25!K179+ноя.25!H179-ноя.25!G179</f>
        <v>0</v>
      </c>
      <c r="L179" s="52"/>
    </row>
    <row r="180" spans="1:12" x14ac:dyDescent="0.25">
      <c r="A180" s="111"/>
      <c r="B180" s="109">
        <v>177</v>
      </c>
      <c r="C180" s="85">
        <v>14658</v>
      </c>
      <c r="D180" s="85">
        <v>14965</v>
      </c>
      <c r="E180" s="85">
        <f t="shared" si="4"/>
        <v>307</v>
      </c>
      <c r="F180" s="13">
        <v>8.25</v>
      </c>
      <c r="G180" s="40">
        <f t="shared" si="5"/>
        <v>2532.75</v>
      </c>
      <c r="H180" s="79"/>
      <c r="I180" s="109"/>
      <c r="J180" s="50"/>
      <c r="K180" s="40">
        <f>окт.25!K180+ноя.25!H180-ноя.25!G180</f>
        <v>-7467.9299999999994</v>
      </c>
      <c r="L180" s="52"/>
    </row>
    <row r="181" spans="1:12" x14ac:dyDescent="0.25">
      <c r="A181" s="111"/>
      <c r="B181" s="109">
        <v>178</v>
      </c>
      <c r="C181" s="85"/>
      <c r="D181" s="85"/>
      <c r="E181" s="85">
        <f t="shared" si="4"/>
        <v>0</v>
      </c>
      <c r="F181" s="13">
        <v>8.25</v>
      </c>
      <c r="G181" s="40">
        <f t="shared" si="5"/>
        <v>0</v>
      </c>
      <c r="H181" s="79"/>
      <c r="I181" s="109"/>
      <c r="J181" s="50"/>
      <c r="K181" s="40">
        <f>окт.25!K181+ноя.25!H181-ноя.25!G181</f>
        <v>0</v>
      </c>
      <c r="L181" s="52"/>
    </row>
    <row r="182" spans="1:12" x14ac:dyDescent="0.25">
      <c r="A182" s="111"/>
      <c r="B182" s="109">
        <v>179</v>
      </c>
      <c r="C182" s="85"/>
      <c r="D182" s="85"/>
      <c r="E182" s="85">
        <f t="shared" si="4"/>
        <v>0</v>
      </c>
      <c r="F182" s="13">
        <v>8.25</v>
      </c>
      <c r="G182" s="40">
        <f t="shared" si="5"/>
        <v>0</v>
      </c>
      <c r="H182" s="79"/>
      <c r="I182" s="109"/>
      <c r="J182" s="50"/>
      <c r="K182" s="40">
        <f>окт.25!K182+ноя.25!H182-ноя.25!G182</f>
        <v>0</v>
      </c>
      <c r="L182" s="52"/>
    </row>
    <row r="183" spans="1:12" x14ac:dyDescent="0.25">
      <c r="A183" s="111"/>
      <c r="B183" s="109">
        <v>180</v>
      </c>
      <c r="C183" s="85"/>
      <c r="D183" s="85"/>
      <c r="E183" s="85">
        <f t="shared" si="4"/>
        <v>0</v>
      </c>
      <c r="F183" s="13">
        <v>8.25</v>
      </c>
      <c r="G183" s="40">
        <f t="shared" si="5"/>
        <v>0</v>
      </c>
      <c r="H183" s="79"/>
      <c r="I183" s="109"/>
      <c r="J183" s="50"/>
      <c r="K183" s="40">
        <f>окт.25!K183+ноя.25!H183-ноя.25!G183</f>
        <v>0</v>
      </c>
      <c r="L183" s="52"/>
    </row>
    <row r="184" spans="1:12" x14ac:dyDescent="0.25">
      <c r="A184" s="111"/>
      <c r="B184" s="109">
        <v>181</v>
      </c>
      <c r="C184" s="85">
        <v>348</v>
      </c>
      <c r="D184" s="85">
        <v>348</v>
      </c>
      <c r="E184" s="85">
        <f t="shared" si="4"/>
        <v>0</v>
      </c>
      <c r="F184" s="13">
        <v>8.25</v>
      </c>
      <c r="G184" s="40">
        <f t="shared" si="5"/>
        <v>0</v>
      </c>
      <c r="H184" s="79"/>
      <c r="I184" s="109"/>
      <c r="J184" s="50"/>
      <c r="K184" s="40">
        <f>окт.25!K184+ноя.25!H184-ноя.25!G184</f>
        <v>-1720.83</v>
      </c>
      <c r="L184" s="52"/>
    </row>
    <row r="185" spans="1:12" x14ac:dyDescent="0.25">
      <c r="A185" s="111"/>
      <c r="B185" s="109">
        <v>182</v>
      </c>
      <c r="C185" s="85"/>
      <c r="D185" s="85"/>
      <c r="E185" s="85">
        <f t="shared" si="4"/>
        <v>0</v>
      </c>
      <c r="F185" s="13">
        <v>8.25</v>
      </c>
      <c r="G185" s="40">
        <f t="shared" si="5"/>
        <v>0</v>
      </c>
      <c r="H185" s="79"/>
      <c r="I185" s="109"/>
      <c r="J185" s="50"/>
      <c r="K185" s="40">
        <f>окт.25!K185+ноя.25!H185-ноя.25!G185</f>
        <v>0</v>
      </c>
      <c r="L185" s="52"/>
    </row>
    <row r="186" spans="1:12" x14ac:dyDescent="0.25">
      <c r="A186" s="111"/>
      <c r="B186" s="109">
        <v>183</v>
      </c>
      <c r="C186" s="85">
        <v>60</v>
      </c>
      <c r="D186" s="85">
        <v>60</v>
      </c>
      <c r="E186" s="85">
        <f t="shared" si="4"/>
        <v>0</v>
      </c>
      <c r="F186" s="13">
        <v>8.25</v>
      </c>
      <c r="G186" s="40">
        <f t="shared" si="5"/>
        <v>0</v>
      </c>
      <c r="H186" s="79">
        <v>1000</v>
      </c>
      <c r="I186" s="109">
        <v>214011</v>
      </c>
      <c r="J186" s="50">
        <v>45966</v>
      </c>
      <c r="K186" s="40">
        <f>окт.25!K186+ноя.25!H186-ноя.25!G186</f>
        <v>736.12</v>
      </c>
      <c r="L186" s="52"/>
    </row>
    <row r="187" spans="1:12" x14ac:dyDescent="0.25">
      <c r="A187" s="111"/>
      <c r="B187" s="109">
        <v>184</v>
      </c>
      <c r="C187" s="85"/>
      <c r="D187" s="85"/>
      <c r="E187" s="85">
        <f t="shared" si="4"/>
        <v>0</v>
      </c>
      <c r="F187" s="13">
        <v>8.25</v>
      </c>
      <c r="G187" s="40">
        <f t="shared" si="5"/>
        <v>0</v>
      </c>
      <c r="H187" s="79"/>
      <c r="I187" s="109"/>
      <c r="J187" s="50"/>
      <c r="K187" s="40">
        <f>окт.25!K187+ноя.25!H187-ноя.25!G187</f>
        <v>0</v>
      </c>
      <c r="L187" s="52"/>
    </row>
    <row r="188" spans="1:12" x14ac:dyDescent="0.25">
      <c r="A188" s="111"/>
      <c r="B188" s="109">
        <v>185</v>
      </c>
      <c r="C188" s="85"/>
      <c r="D188" s="85"/>
      <c r="E188" s="85">
        <f t="shared" si="4"/>
        <v>0</v>
      </c>
      <c r="F188" s="13">
        <v>8.25</v>
      </c>
      <c r="G188" s="40">
        <f t="shared" si="5"/>
        <v>0</v>
      </c>
      <c r="H188" s="79"/>
      <c r="I188" s="109"/>
      <c r="J188" s="50"/>
      <c r="K188" s="40">
        <f>окт.25!K188+ноя.25!H188-ноя.25!G188</f>
        <v>0</v>
      </c>
      <c r="L188" s="52"/>
    </row>
    <row r="189" spans="1:12" x14ac:dyDescent="0.25">
      <c r="A189" s="111"/>
      <c r="B189" s="109">
        <v>186</v>
      </c>
      <c r="C189" s="85"/>
      <c r="D189" s="85"/>
      <c r="E189" s="85">
        <f t="shared" si="4"/>
        <v>0</v>
      </c>
      <c r="F189" s="13">
        <v>8.25</v>
      </c>
      <c r="G189" s="40">
        <f t="shared" si="5"/>
        <v>0</v>
      </c>
      <c r="H189" s="79"/>
      <c r="I189" s="109"/>
      <c r="J189" s="50"/>
      <c r="K189" s="40">
        <f>окт.25!K189+ноя.25!H189-ноя.25!G189</f>
        <v>0</v>
      </c>
      <c r="L189" s="52"/>
    </row>
    <row r="190" spans="1:12" x14ac:dyDescent="0.25">
      <c r="A190" s="111"/>
      <c r="B190" s="109">
        <v>187</v>
      </c>
      <c r="C190" s="85">
        <v>30225</v>
      </c>
      <c r="D190" s="85">
        <v>30810</v>
      </c>
      <c r="E190" s="85">
        <f t="shared" si="4"/>
        <v>585</v>
      </c>
      <c r="F190" s="13">
        <v>8.25</v>
      </c>
      <c r="G190" s="40">
        <f t="shared" si="5"/>
        <v>4826.25</v>
      </c>
      <c r="H190" s="79">
        <v>750.75</v>
      </c>
      <c r="I190" s="109">
        <v>775259</v>
      </c>
      <c r="J190" s="50">
        <v>45966</v>
      </c>
      <c r="K190" s="40">
        <f>окт.25!K190+ноя.25!H190-ноя.25!G190</f>
        <v>494.76000000000022</v>
      </c>
      <c r="L190" s="52"/>
    </row>
    <row r="191" spans="1:12" x14ac:dyDescent="0.25">
      <c r="A191" s="111"/>
      <c r="B191" s="109">
        <v>188</v>
      </c>
      <c r="C191" s="85">
        <v>4541</v>
      </c>
      <c r="D191" s="85">
        <v>4541</v>
      </c>
      <c r="E191" s="85">
        <f t="shared" si="4"/>
        <v>0</v>
      </c>
      <c r="F191" s="13">
        <v>8.25</v>
      </c>
      <c r="G191" s="40">
        <f t="shared" si="5"/>
        <v>0</v>
      </c>
      <c r="H191" s="79"/>
      <c r="I191" s="109"/>
      <c r="J191" s="50"/>
      <c r="K191" s="40">
        <f>окт.25!K191+ноя.25!H191-ноя.25!G191</f>
        <v>-942.45</v>
      </c>
      <c r="L191" s="52"/>
    </row>
    <row r="192" spans="1:12" x14ac:dyDescent="0.25">
      <c r="A192" s="111"/>
      <c r="B192" s="109">
        <v>189</v>
      </c>
      <c r="C192" s="85">
        <v>7019</v>
      </c>
      <c r="D192" s="85">
        <v>7019</v>
      </c>
      <c r="E192" s="85">
        <f t="shared" si="4"/>
        <v>0</v>
      </c>
      <c r="F192" s="13">
        <v>8.25</v>
      </c>
      <c r="G192" s="40">
        <f t="shared" si="5"/>
        <v>0</v>
      </c>
      <c r="H192" s="79">
        <v>100</v>
      </c>
      <c r="I192" s="109">
        <v>90966</v>
      </c>
      <c r="J192" s="50">
        <v>45966</v>
      </c>
      <c r="K192" s="40">
        <f>окт.25!K192+ноя.25!H192-ноя.25!G192</f>
        <v>-535.79</v>
      </c>
      <c r="L192" s="52"/>
    </row>
    <row r="193" spans="1:12" x14ac:dyDescent="0.25">
      <c r="A193" s="111"/>
      <c r="B193" s="109">
        <v>190</v>
      </c>
      <c r="C193" s="85"/>
      <c r="D193" s="85"/>
      <c r="E193" s="85">
        <f t="shared" si="4"/>
        <v>0</v>
      </c>
      <c r="F193" s="13">
        <v>8.25</v>
      </c>
      <c r="G193" s="40">
        <f t="shared" si="5"/>
        <v>0</v>
      </c>
      <c r="H193" s="79"/>
      <c r="I193" s="109"/>
      <c r="J193" s="50"/>
      <c r="K193" s="40">
        <f>окт.25!K193+ноя.25!H193-ноя.25!G193</f>
        <v>0</v>
      </c>
      <c r="L193" s="52"/>
    </row>
    <row r="194" spans="1:12" x14ac:dyDescent="0.25">
      <c r="A194" s="111"/>
      <c r="B194" s="109">
        <v>191</v>
      </c>
      <c r="C194" s="85"/>
      <c r="D194" s="85"/>
      <c r="E194" s="85">
        <f t="shared" si="4"/>
        <v>0</v>
      </c>
      <c r="F194" s="13">
        <v>8.25</v>
      </c>
      <c r="G194" s="40">
        <f t="shared" si="5"/>
        <v>0</v>
      </c>
      <c r="H194" s="79"/>
      <c r="I194" s="109"/>
      <c r="J194" s="50"/>
      <c r="K194" s="40">
        <f>окт.25!K194+ноя.25!H194-ноя.25!G194</f>
        <v>0</v>
      </c>
      <c r="L194" s="52"/>
    </row>
    <row r="195" spans="1:12" x14ac:dyDescent="0.25">
      <c r="A195" s="111"/>
      <c r="B195" s="109">
        <v>192</v>
      </c>
      <c r="C195" s="85">
        <v>8330</v>
      </c>
      <c r="D195" s="85">
        <v>8391</v>
      </c>
      <c r="E195" s="85">
        <f t="shared" si="4"/>
        <v>61</v>
      </c>
      <c r="F195" s="13">
        <v>8.25</v>
      </c>
      <c r="G195" s="40">
        <f t="shared" si="5"/>
        <v>503.25</v>
      </c>
      <c r="H195" s="79"/>
      <c r="I195" s="109"/>
      <c r="J195" s="50"/>
      <c r="K195" s="40">
        <f>окт.25!K195+ноя.25!H195-ноя.25!G195</f>
        <v>-2027.96</v>
      </c>
      <c r="L195" s="52"/>
    </row>
    <row r="196" spans="1:12" x14ac:dyDescent="0.25">
      <c r="A196" s="111"/>
      <c r="B196" s="109">
        <v>193</v>
      </c>
      <c r="C196" s="85">
        <v>8587</v>
      </c>
      <c r="D196" s="85">
        <v>8587</v>
      </c>
      <c r="E196" s="85">
        <f t="shared" si="4"/>
        <v>0</v>
      </c>
      <c r="F196" s="13">
        <v>8.25</v>
      </c>
      <c r="G196" s="40">
        <f t="shared" si="5"/>
        <v>0</v>
      </c>
      <c r="H196" s="79"/>
      <c r="I196" s="109"/>
      <c r="J196" s="50"/>
      <c r="K196" s="40">
        <f>окт.25!K196+ноя.25!H196-ноя.25!G196</f>
        <v>11000</v>
      </c>
      <c r="L196" s="52"/>
    </row>
    <row r="197" spans="1:12" x14ac:dyDescent="0.25">
      <c r="A197" s="111"/>
      <c r="B197" s="109">
        <v>194</v>
      </c>
      <c r="C197" s="85">
        <v>8274</v>
      </c>
      <c r="D197" s="85">
        <v>8302</v>
      </c>
      <c r="E197" s="85">
        <f t="shared" si="4"/>
        <v>28</v>
      </c>
      <c r="F197" s="13">
        <v>8.25</v>
      </c>
      <c r="G197" s="40">
        <f t="shared" si="5"/>
        <v>231</v>
      </c>
      <c r="H197" s="79">
        <v>2500</v>
      </c>
      <c r="I197" s="109">
        <v>665931</v>
      </c>
      <c r="J197" s="50">
        <v>45975</v>
      </c>
      <c r="K197" s="40">
        <f>окт.25!K197+ноя.25!H197-ноя.25!G197</f>
        <v>-819.64000000000033</v>
      </c>
      <c r="L197" s="52"/>
    </row>
    <row r="198" spans="1:12" x14ac:dyDescent="0.25">
      <c r="A198" s="111"/>
      <c r="B198" s="109">
        <v>195</v>
      </c>
      <c r="C198" s="85"/>
      <c r="D198" s="85"/>
      <c r="E198" s="85">
        <f t="shared" si="4"/>
        <v>0</v>
      </c>
      <c r="F198" s="13">
        <v>8.25</v>
      </c>
      <c r="G198" s="40">
        <f t="shared" si="5"/>
        <v>0</v>
      </c>
      <c r="H198" s="79"/>
      <c r="I198" s="109"/>
      <c r="J198" s="50"/>
      <c r="K198" s="40">
        <f>окт.25!K198+ноя.25!H198-ноя.25!G198</f>
        <v>0</v>
      </c>
      <c r="L198" s="52"/>
    </row>
    <row r="199" spans="1:12" x14ac:dyDescent="0.25">
      <c r="A199" s="111"/>
      <c r="B199" s="109">
        <v>196</v>
      </c>
      <c r="C199" s="85">
        <v>22059</v>
      </c>
      <c r="D199" s="85">
        <v>22958</v>
      </c>
      <c r="E199" s="85">
        <f t="shared" si="4"/>
        <v>899</v>
      </c>
      <c r="F199" s="70">
        <v>6.19</v>
      </c>
      <c r="G199" s="40">
        <f t="shared" si="5"/>
        <v>5564.81</v>
      </c>
      <c r="H199" s="79">
        <v>6200</v>
      </c>
      <c r="I199" s="109">
        <v>926045</v>
      </c>
      <c r="J199" s="50">
        <v>45977</v>
      </c>
      <c r="K199" s="40">
        <f>окт.25!K199+ноя.25!H199-ноя.25!G199</f>
        <v>-6264.8200000000015</v>
      </c>
      <c r="L199" s="52"/>
    </row>
    <row r="200" spans="1:12" x14ac:dyDescent="0.25">
      <c r="A200" s="111"/>
      <c r="B200" s="109">
        <v>197</v>
      </c>
      <c r="C200" s="85">
        <v>71</v>
      </c>
      <c r="D200" s="85">
        <v>71</v>
      </c>
      <c r="E200" s="85">
        <f t="shared" si="4"/>
        <v>0</v>
      </c>
      <c r="F200" s="13">
        <v>8.25</v>
      </c>
      <c r="G200" s="40">
        <f t="shared" si="5"/>
        <v>0</v>
      </c>
      <c r="H200" s="79"/>
      <c r="I200" s="109"/>
      <c r="J200" s="50"/>
      <c r="K200" s="40">
        <f>окт.25!K200+ноя.25!H200-ноя.25!G200</f>
        <v>-471.05</v>
      </c>
      <c r="L200" s="52"/>
    </row>
    <row r="201" spans="1:12" x14ac:dyDescent="0.25">
      <c r="A201" s="111"/>
      <c r="B201" s="109">
        <v>198</v>
      </c>
      <c r="C201" s="85"/>
      <c r="D201" s="85"/>
      <c r="E201" s="85">
        <f t="shared" si="4"/>
        <v>0</v>
      </c>
      <c r="F201" s="13">
        <v>8.25</v>
      </c>
      <c r="G201" s="40">
        <f t="shared" si="5"/>
        <v>0</v>
      </c>
      <c r="H201" s="79"/>
      <c r="I201" s="109"/>
      <c r="J201" s="50"/>
      <c r="K201" s="40">
        <f>окт.25!K201+ноя.25!H201-ноя.25!G201</f>
        <v>0</v>
      </c>
      <c r="L201" s="52"/>
    </row>
    <row r="202" spans="1:12" x14ac:dyDescent="0.25">
      <c r="A202" s="111"/>
      <c r="B202" s="109">
        <v>199</v>
      </c>
      <c r="C202" s="85"/>
      <c r="D202" s="85"/>
      <c r="E202" s="85">
        <f t="shared" si="4"/>
        <v>0</v>
      </c>
      <c r="F202" s="13">
        <v>8.25</v>
      </c>
      <c r="G202" s="40">
        <f t="shared" si="5"/>
        <v>0</v>
      </c>
      <c r="H202" s="79"/>
      <c r="I202" s="109"/>
      <c r="J202" s="50"/>
      <c r="K202" s="40">
        <f>окт.25!K202+ноя.25!H202-ноя.25!G202</f>
        <v>0</v>
      </c>
      <c r="L202" s="52"/>
    </row>
    <row r="203" spans="1:12" x14ac:dyDescent="0.25">
      <c r="A203" s="111"/>
      <c r="B203" s="109">
        <v>200</v>
      </c>
      <c r="C203" s="85"/>
      <c r="D203" s="85"/>
      <c r="E203" s="85">
        <f t="shared" ref="E203:E243" si="6">D203-C203</f>
        <v>0</v>
      </c>
      <c r="F203" s="13">
        <v>8.25</v>
      </c>
      <c r="G203" s="40">
        <f t="shared" ref="G203:G266" si="7">F203*E203</f>
        <v>0</v>
      </c>
      <c r="H203" s="79"/>
      <c r="I203" s="109"/>
      <c r="J203" s="50"/>
      <c r="K203" s="40">
        <f>окт.25!K203+ноя.25!H203-ноя.25!G203</f>
        <v>0</v>
      </c>
      <c r="L203" s="52"/>
    </row>
    <row r="204" spans="1:12" x14ac:dyDescent="0.25">
      <c r="A204" s="111"/>
      <c r="B204" s="109">
        <v>201</v>
      </c>
      <c r="C204" s="85">
        <v>17483</v>
      </c>
      <c r="D204" s="85">
        <v>17796</v>
      </c>
      <c r="E204" s="85">
        <f t="shared" si="6"/>
        <v>313</v>
      </c>
      <c r="F204" s="68">
        <v>6.19</v>
      </c>
      <c r="G204" s="40">
        <f t="shared" si="7"/>
        <v>1937.47</v>
      </c>
      <c r="H204" s="79"/>
      <c r="I204" s="109"/>
      <c r="J204" s="50"/>
      <c r="K204" s="40">
        <f>окт.25!K204+ноя.25!H204-ноя.25!G204</f>
        <v>7814.96</v>
      </c>
      <c r="L204" s="52"/>
    </row>
    <row r="205" spans="1:12" x14ac:dyDescent="0.25">
      <c r="A205" s="111"/>
      <c r="B205" s="109">
        <v>202</v>
      </c>
      <c r="C205" s="85">
        <v>1231</v>
      </c>
      <c r="D205" s="85">
        <v>1231</v>
      </c>
      <c r="E205" s="85">
        <f t="shared" si="6"/>
        <v>0</v>
      </c>
      <c r="F205" s="13">
        <v>8.25</v>
      </c>
      <c r="G205" s="40">
        <f t="shared" si="7"/>
        <v>0</v>
      </c>
      <c r="H205" s="79"/>
      <c r="I205" s="109"/>
      <c r="J205" s="50"/>
      <c r="K205" s="40">
        <f>окт.25!K205+ноя.25!H205-ноя.25!G205</f>
        <v>-21.990000000000002</v>
      </c>
      <c r="L205" s="52"/>
    </row>
    <row r="206" spans="1:12" x14ac:dyDescent="0.25">
      <c r="A206" s="111"/>
      <c r="B206" s="109">
        <v>203</v>
      </c>
      <c r="C206" s="85">
        <v>6586</v>
      </c>
      <c r="D206" s="85">
        <v>6793</v>
      </c>
      <c r="E206" s="85">
        <f t="shared" si="6"/>
        <v>207</v>
      </c>
      <c r="F206" s="13">
        <v>8.25</v>
      </c>
      <c r="G206" s="40">
        <f t="shared" si="7"/>
        <v>1707.75</v>
      </c>
      <c r="H206" s="79">
        <v>5000</v>
      </c>
      <c r="I206" s="109">
        <v>582482</v>
      </c>
      <c r="J206" s="50">
        <v>45972</v>
      </c>
      <c r="K206" s="40">
        <f>окт.25!K206+ноя.25!H206-ноя.25!G206</f>
        <v>1263.6299999999987</v>
      </c>
      <c r="L206" s="52"/>
    </row>
    <row r="207" spans="1:12" x14ac:dyDescent="0.25">
      <c r="A207" s="111"/>
      <c r="B207" s="109">
        <v>205</v>
      </c>
      <c r="C207" s="85"/>
      <c r="D207" s="85"/>
      <c r="E207" s="85">
        <f t="shared" si="6"/>
        <v>0</v>
      </c>
      <c r="F207" s="13">
        <v>8.25</v>
      </c>
      <c r="G207" s="40">
        <f t="shared" si="7"/>
        <v>0</v>
      </c>
      <c r="H207" s="79"/>
      <c r="I207" s="109"/>
      <c r="J207" s="50"/>
      <c r="K207" s="40">
        <f>окт.25!K207+ноя.25!H207-ноя.25!G207</f>
        <v>0</v>
      </c>
      <c r="L207" s="52"/>
    </row>
    <row r="208" spans="1:12" x14ac:dyDescent="0.25">
      <c r="A208" s="111"/>
      <c r="B208" s="109">
        <v>206</v>
      </c>
      <c r="C208" s="85"/>
      <c r="D208" s="85"/>
      <c r="E208" s="85">
        <f t="shared" si="6"/>
        <v>0</v>
      </c>
      <c r="F208" s="13">
        <v>8.25</v>
      </c>
      <c r="G208" s="40">
        <f t="shared" si="7"/>
        <v>0</v>
      </c>
      <c r="H208" s="79"/>
      <c r="I208" s="109"/>
      <c r="J208" s="50"/>
      <c r="K208" s="40">
        <f>окт.25!K208+ноя.25!H208-ноя.25!G208</f>
        <v>0</v>
      </c>
      <c r="L208" s="52"/>
    </row>
    <row r="209" spans="1:12" x14ac:dyDescent="0.25">
      <c r="A209" s="111"/>
      <c r="B209" s="109">
        <v>207</v>
      </c>
      <c r="C209" s="85"/>
      <c r="D209" s="85"/>
      <c r="E209" s="85">
        <f t="shared" si="6"/>
        <v>0</v>
      </c>
      <c r="F209" s="13">
        <v>8.25</v>
      </c>
      <c r="G209" s="40">
        <f t="shared" si="7"/>
        <v>0</v>
      </c>
      <c r="H209" s="79"/>
      <c r="I209" s="109"/>
      <c r="J209" s="50"/>
      <c r="K209" s="40">
        <f>окт.25!K209+ноя.25!H209-ноя.25!G209</f>
        <v>0</v>
      </c>
      <c r="L209" s="52"/>
    </row>
    <row r="210" spans="1:12" x14ac:dyDescent="0.25">
      <c r="A210" s="111"/>
      <c r="B210" s="109">
        <v>208</v>
      </c>
      <c r="C210" s="85"/>
      <c r="D210" s="85"/>
      <c r="E210" s="85">
        <f t="shared" si="6"/>
        <v>0</v>
      </c>
      <c r="F210" s="13">
        <v>8.25</v>
      </c>
      <c r="G210" s="40">
        <f t="shared" si="7"/>
        <v>0</v>
      </c>
      <c r="H210" s="79"/>
      <c r="I210" s="109"/>
      <c r="J210" s="50"/>
      <c r="K210" s="40">
        <f>окт.25!K210+ноя.25!H210-ноя.25!G210</f>
        <v>0</v>
      </c>
      <c r="L210" s="52"/>
    </row>
    <row r="211" spans="1:12" x14ac:dyDescent="0.25">
      <c r="A211" s="111"/>
      <c r="B211" s="109">
        <v>209</v>
      </c>
      <c r="C211" s="85">
        <v>9022</v>
      </c>
      <c r="D211" s="85">
        <v>9037</v>
      </c>
      <c r="E211" s="85">
        <f t="shared" si="6"/>
        <v>15</v>
      </c>
      <c r="F211" s="13">
        <v>8.25</v>
      </c>
      <c r="G211" s="40">
        <f t="shared" si="7"/>
        <v>123.75</v>
      </c>
      <c r="H211" s="79">
        <v>1006.5</v>
      </c>
      <c r="I211" s="109">
        <v>5647</v>
      </c>
      <c r="J211" s="50">
        <v>45968</v>
      </c>
      <c r="K211" s="40">
        <f>окт.25!K211+ноя.25!H211-ноя.25!G211</f>
        <v>-127.40000000000009</v>
      </c>
      <c r="L211" s="52"/>
    </row>
    <row r="212" spans="1:12" x14ac:dyDescent="0.25">
      <c r="A212" s="111"/>
      <c r="B212" s="109">
        <v>210</v>
      </c>
      <c r="C212" s="85">
        <v>40</v>
      </c>
      <c r="D212" s="85">
        <v>40</v>
      </c>
      <c r="E212" s="85">
        <f t="shared" si="6"/>
        <v>0</v>
      </c>
      <c r="F212" s="13">
        <v>8.25</v>
      </c>
      <c r="G212" s="40">
        <f t="shared" si="7"/>
        <v>0</v>
      </c>
      <c r="H212" s="79"/>
      <c r="I212" s="109"/>
      <c r="J212" s="50"/>
      <c r="K212" s="40">
        <f>окт.25!K212+ноя.25!H212-ноя.25!G212</f>
        <v>-330</v>
      </c>
      <c r="L212" s="52"/>
    </row>
    <row r="213" spans="1:12" x14ac:dyDescent="0.25">
      <c r="A213" s="111"/>
      <c r="B213" s="109">
        <v>211</v>
      </c>
      <c r="C213" s="85"/>
      <c r="D213" s="85"/>
      <c r="E213" s="85">
        <f t="shared" si="6"/>
        <v>0</v>
      </c>
      <c r="F213" s="13">
        <v>8.25</v>
      </c>
      <c r="G213" s="40">
        <f t="shared" si="7"/>
        <v>0</v>
      </c>
      <c r="H213" s="79"/>
      <c r="I213" s="109"/>
      <c r="J213" s="50"/>
      <c r="K213" s="40">
        <f>окт.25!K213+ноя.25!H213-ноя.25!G213</f>
        <v>0</v>
      </c>
      <c r="L213" s="52"/>
    </row>
    <row r="214" spans="1:12" x14ac:dyDescent="0.25">
      <c r="A214" s="111"/>
      <c r="B214" s="109">
        <v>212</v>
      </c>
      <c r="C214" s="85">
        <v>4641</v>
      </c>
      <c r="D214" s="85">
        <v>5145</v>
      </c>
      <c r="E214" s="85">
        <f t="shared" si="6"/>
        <v>504</v>
      </c>
      <c r="F214" s="13">
        <v>8.25</v>
      </c>
      <c r="G214" s="40">
        <f t="shared" si="7"/>
        <v>4158</v>
      </c>
      <c r="H214" s="79">
        <v>7800</v>
      </c>
      <c r="I214" s="109">
        <v>829808</v>
      </c>
      <c r="J214" s="50">
        <v>45971</v>
      </c>
      <c r="K214" s="40">
        <f>окт.25!K214+ноя.25!H214-ноя.25!G214</f>
        <v>-2443.8999999999996</v>
      </c>
      <c r="L214" s="52"/>
    </row>
    <row r="215" spans="1:12" x14ac:dyDescent="0.25">
      <c r="A215" s="111"/>
      <c r="B215" s="109">
        <v>213</v>
      </c>
      <c r="C215" s="85"/>
      <c r="D215" s="85"/>
      <c r="E215" s="85">
        <f t="shared" si="6"/>
        <v>0</v>
      </c>
      <c r="F215" s="13">
        <v>8.25</v>
      </c>
      <c r="G215" s="40">
        <f t="shared" si="7"/>
        <v>0</v>
      </c>
      <c r="H215" s="79"/>
      <c r="I215" s="109"/>
      <c r="J215" s="50"/>
      <c r="K215" s="40">
        <f>окт.25!K215+ноя.25!H215-ноя.25!G215</f>
        <v>0</v>
      </c>
      <c r="L215" s="52"/>
    </row>
    <row r="216" spans="1:12" x14ac:dyDescent="0.25">
      <c r="A216" s="111"/>
      <c r="B216" s="109">
        <v>214</v>
      </c>
      <c r="C216" s="85"/>
      <c r="D216" s="85"/>
      <c r="E216" s="85">
        <f t="shared" si="6"/>
        <v>0</v>
      </c>
      <c r="F216" s="13">
        <v>8.25</v>
      </c>
      <c r="G216" s="40">
        <f t="shared" si="7"/>
        <v>0</v>
      </c>
      <c r="H216" s="79"/>
      <c r="I216" s="109"/>
      <c r="J216" s="50"/>
      <c r="K216" s="40">
        <f>окт.25!K216+ноя.25!H216-ноя.25!G216</f>
        <v>0</v>
      </c>
      <c r="L216" s="52"/>
    </row>
    <row r="217" spans="1:12" x14ac:dyDescent="0.25">
      <c r="A217" s="111"/>
      <c r="B217" s="109">
        <v>215</v>
      </c>
      <c r="C217" s="85">
        <v>54</v>
      </c>
      <c r="D217" s="85">
        <v>54</v>
      </c>
      <c r="E217" s="85">
        <f t="shared" si="6"/>
        <v>0</v>
      </c>
      <c r="F217" s="13">
        <v>8.25</v>
      </c>
      <c r="G217" s="40">
        <f t="shared" si="7"/>
        <v>0</v>
      </c>
      <c r="H217" s="79"/>
      <c r="I217" s="109"/>
      <c r="J217" s="50"/>
      <c r="K217" s="40">
        <f>окт.25!K217+ноя.25!H217-ноя.25!G217</f>
        <v>-236.43</v>
      </c>
      <c r="L217" s="52"/>
    </row>
    <row r="218" spans="1:12" x14ac:dyDescent="0.25">
      <c r="A218" s="111"/>
      <c r="B218" s="109">
        <v>216</v>
      </c>
      <c r="C218" s="85">
        <v>120</v>
      </c>
      <c r="D218" s="85">
        <v>120</v>
      </c>
      <c r="E218" s="85">
        <f t="shared" si="6"/>
        <v>0</v>
      </c>
      <c r="F218" s="13">
        <v>8.25</v>
      </c>
      <c r="G218" s="40">
        <f t="shared" si="7"/>
        <v>0</v>
      </c>
      <c r="H218" s="79"/>
      <c r="I218" s="109"/>
      <c r="J218" s="50"/>
      <c r="K218" s="40">
        <f>окт.25!K218+ноя.25!H218-ноя.25!G218</f>
        <v>-412.5</v>
      </c>
      <c r="L218" s="52"/>
    </row>
    <row r="219" spans="1:12" x14ac:dyDescent="0.25">
      <c r="A219" s="51"/>
      <c r="B219" s="109">
        <v>217</v>
      </c>
      <c r="C219" s="85">
        <v>874</v>
      </c>
      <c r="D219" s="85">
        <v>893</v>
      </c>
      <c r="E219" s="85">
        <f t="shared" si="6"/>
        <v>19</v>
      </c>
      <c r="F219" s="13">
        <v>8.25</v>
      </c>
      <c r="G219" s="40">
        <f t="shared" si="7"/>
        <v>156.75</v>
      </c>
      <c r="H219" s="79">
        <v>1200</v>
      </c>
      <c r="I219" s="109">
        <v>81474</v>
      </c>
      <c r="J219" s="50">
        <v>45978</v>
      </c>
      <c r="K219" s="40">
        <f>окт.25!K219+ноя.25!H219-ноя.25!G219</f>
        <v>846.23999999999978</v>
      </c>
      <c r="L219" s="52"/>
    </row>
    <row r="220" spans="1:12" x14ac:dyDescent="0.25">
      <c r="A220" s="111"/>
      <c r="B220" s="109">
        <v>218</v>
      </c>
      <c r="C220" s="85"/>
      <c r="D220" s="85"/>
      <c r="E220" s="85">
        <f t="shared" si="6"/>
        <v>0</v>
      </c>
      <c r="F220" s="13">
        <v>8.25</v>
      </c>
      <c r="G220" s="40">
        <f t="shared" si="7"/>
        <v>0</v>
      </c>
      <c r="H220" s="79"/>
      <c r="I220" s="109"/>
      <c r="J220" s="50"/>
      <c r="K220" s="40">
        <f>окт.25!K220+ноя.25!H220-ноя.25!G220</f>
        <v>0</v>
      </c>
      <c r="L220" s="52"/>
    </row>
    <row r="221" spans="1:12" x14ac:dyDescent="0.25">
      <c r="A221" s="111"/>
      <c r="B221" s="109">
        <v>219</v>
      </c>
      <c r="C221" s="85">
        <v>4724</v>
      </c>
      <c r="D221" s="85">
        <v>4800</v>
      </c>
      <c r="E221" s="85">
        <f t="shared" si="6"/>
        <v>76</v>
      </c>
      <c r="F221" s="13">
        <v>8.25</v>
      </c>
      <c r="G221" s="40">
        <f t="shared" si="7"/>
        <v>627</v>
      </c>
      <c r="H221" s="79">
        <v>1000</v>
      </c>
      <c r="I221" s="109">
        <v>954678</v>
      </c>
      <c r="J221" s="50">
        <v>45977</v>
      </c>
      <c r="K221" s="40">
        <f>окт.25!K221+ноя.25!H221-ноя.25!G221</f>
        <v>-3681</v>
      </c>
      <c r="L221" s="52"/>
    </row>
    <row r="222" spans="1:12" x14ac:dyDescent="0.25">
      <c r="A222" s="111"/>
      <c r="B222" s="109">
        <v>220</v>
      </c>
      <c r="C222" s="85">
        <v>9519</v>
      </c>
      <c r="D222" s="85">
        <v>9703</v>
      </c>
      <c r="E222" s="85">
        <f t="shared" si="6"/>
        <v>184</v>
      </c>
      <c r="F222" s="13">
        <v>8.25</v>
      </c>
      <c r="G222" s="40">
        <f t="shared" si="7"/>
        <v>1518</v>
      </c>
      <c r="H222" s="79">
        <v>5000</v>
      </c>
      <c r="I222" s="109">
        <v>194705</v>
      </c>
      <c r="J222" s="50">
        <v>45971</v>
      </c>
      <c r="K222" s="40">
        <f>окт.25!K222+ноя.25!H222-ноя.25!G222</f>
        <v>-15539.440000000002</v>
      </c>
      <c r="L222" s="52"/>
    </row>
    <row r="223" spans="1:12" x14ac:dyDescent="0.25">
      <c r="A223" s="111"/>
      <c r="B223" s="109">
        <v>221</v>
      </c>
      <c r="C223" s="85"/>
      <c r="D223" s="85"/>
      <c r="E223" s="85">
        <f t="shared" si="6"/>
        <v>0</v>
      </c>
      <c r="F223" s="13">
        <v>8.25</v>
      </c>
      <c r="G223" s="40">
        <f t="shared" si="7"/>
        <v>0</v>
      </c>
      <c r="H223" s="79"/>
      <c r="I223" s="109"/>
      <c r="J223" s="50"/>
      <c r="K223" s="40">
        <f>окт.25!K223+ноя.25!H223-ноя.25!G223</f>
        <v>0</v>
      </c>
      <c r="L223" s="52"/>
    </row>
    <row r="224" spans="1:12" x14ac:dyDescent="0.25">
      <c r="A224" s="111"/>
      <c r="B224" s="109">
        <v>222</v>
      </c>
      <c r="C224" s="85"/>
      <c r="D224" s="85"/>
      <c r="E224" s="85">
        <f t="shared" si="6"/>
        <v>0</v>
      </c>
      <c r="F224" s="13">
        <v>8.25</v>
      </c>
      <c r="G224" s="40">
        <f t="shared" si="7"/>
        <v>0</v>
      </c>
      <c r="H224" s="79"/>
      <c r="I224" s="109"/>
      <c r="J224" s="50"/>
      <c r="K224" s="40">
        <f>окт.25!K224+ноя.25!H224-ноя.25!G224</f>
        <v>0</v>
      </c>
      <c r="L224" s="52"/>
    </row>
    <row r="225" spans="1:12" x14ac:dyDescent="0.25">
      <c r="A225" s="111"/>
      <c r="B225" s="109">
        <v>223</v>
      </c>
      <c r="C225" s="85"/>
      <c r="D225" s="85"/>
      <c r="E225" s="85">
        <f t="shared" si="6"/>
        <v>0</v>
      </c>
      <c r="F225" s="13">
        <v>8.25</v>
      </c>
      <c r="G225" s="40">
        <f t="shared" si="7"/>
        <v>0</v>
      </c>
      <c r="H225" s="79"/>
      <c r="I225" s="109"/>
      <c r="J225" s="50"/>
      <c r="K225" s="40">
        <f>окт.25!K225+ноя.25!H225-ноя.25!G225</f>
        <v>0</v>
      </c>
      <c r="L225" s="52"/>
    </row>
    <row r="226" spans="1:12" x14ac:dyDescent="0.25">
      <c r="A226" s="111"/>
      <c r="B226" s="109">
        <v>224</v>
      </c>
      <c r="C226" s="85">
        <v>13324</v>
      </c>
      <c r="D226" s="85">
        <v>13324</v>
      </c>
      <c r="E226" s="85">
        <f t="shared" si="6"/>
        <v>0</v>
      </c>
      <c r="F226" s="13">
        <v>8.25</v>
      </c>
      <c r="G226" s="40">
        <f t="shared" si="7"/>
        <v>0</v>
      </c>
      <c r="H226" s="79"/>
      <c r="I226" s="109"/>
      <c r="J226" s="50"/>
      <c r="K226" s="40">
        <f>окт.25!K226+ноя.25!H226-ноя.25!G226</f>
        <v>-2290.8199999999997</v>
      </c>
      <c r="L226" s="52"/>
    </row>
    <row r="227" spans="1:12" x14ac:dyDescent="0.25">
      <c r="A227" s="111"/>
      <c r="B227" s="109">
        <v>225</v>
      </c>
      <c r="C227" s="85"/>
      <c r="D227" s="85"/>
      <c r="E227" s="85">
        <f t="shared" si="6"/>
        <v>0</v>
      </c>
      <c r="F227" s="13">
        <v>8.25</v>
      </c>
      <c r="G227" s="40">
        <f t="shared" si="7"/>
        <v>0</v>
      </c>
      <c r="H227" s="79"/>
      <c r="I227" s="109"/>
      <c r="J227" s="50"/>
      <c r="K227" s="40">
        <f>окт.25!K227+ноя.25!H227-ноя.25!G227</f>
        <v>0</v>
      </c>
      <c r="L227" s="52"/>
    </row>
    <row r="228" spans="1:12" x14ac:dyDescent="0.25">
      <c r="A228" s="111"/>
      <c r="B228" s="109">
        <v>226</v>
      </c>
      <c r="C228" s="85"/>
      <c r="D228" s="85"/>
      <c r="E228" s="85">
        <f t="shared" si="6"/>
        <v>0</v>
      </c>
      <c r="F228" s="13">
        <v>8.25</v>
      </c>
      <c r="G228" s="40">
        <f t="shared" si="7"/>
        <v>0</v>
      </c>
      <c r="H228" s="79"/>
      <c r="I228" s="109"/>
      <c r="J228" s="50"/>
      <c r="K228" s="40">
        <f>окт.25!K228+ноя.25!H228-ноя.25!G228</f>
        <v>0</v>
      </c>
      <c r="L228" s="52"/>
    </row>
    <row r="229" spans="1:12" x14ac:dyDescent="0.25">
      <c r="A229" s="111"/>
      <c r="B229" s="109">
        <v>227</v>
      </c>
      <c r="C229" s="85">
        <v>17349</v>
      </c>
      <c r="D229" s="85">
        <v>17802</v>
      </c>
      <c r="E229" s="85">
        <f t="shared" si="6"/>
        <v>453</v>
      </c>
      <c r="F229" s="70">
        <v>6.19</v>
      </c>
      <c r="G229" s="40">
        <f t="shared" si="7"/>
        <v>2804.07</v>
      </c>
      <c r="H229" s="79"/>
      <c r="I229" s="109"/>
      <c r="J229" s="50"/>
      <c r="K229" s="40">
        <f>окт.25!K229+ноя.25!H229-ноя.25!G229</f>
        <v>281.22999999999911</v>
      </c>
      <c r="L229" s="52"/>
    </row>
    <row r="230" spans="1:12" x14ac:dyDescent="0.25">
      <c r="A230" s="111"/>
      <c r="B230" s="109">
        <v>228</v>
      </c>
      <c r="C230" s="85">
        <v>3802</v>
      </c>
      <c r="D230" s="85">
        <v>3897</v>
      </c>
      <c r="E230" s="85">
        <f t="shared" si="6"/>
        <v>95</v>
      </c>
      <c r="F230" s="13">
        <v>8.25</v>
      </c>
      <c r="G230" s="40">
        <f t="shared" si="7"/>
        <v>783.75</v>
      </c>
      <c r="H230" s="79"/>
      <c r="I230" s="109"/>
      <c r="J230" s="50"/>
      <c r="K230" s="40">
        <f>окт.25!K230+ноя.25!H230-ноя.25!G230</f>
        <v>-3093.1600000000003</v>
      </c>
      <c r="L230" s="52"/>
    </row>
    <row r="231" spans="1:12" x14ac:dyDescent="0.25">
      <c r="A231" s="111"/>
      <c r="B231" s="109">
        <v>229</v>
      </c>
      <c r="C231" s="85">
        <v>2373</v>
      </c>
      <c r="D231" s="85">
        <v>2388</v>
      </c>
      <c r="E231" s="85">
        <f t="shared" si="6"/>
        <v>15</v>
      </c>
      <c r="F231" s="13">
        <v>8.25</v>
      </c>
      <c r="G231" s="40">
        <f t="shared" si="7"/>
        <v>123.75</v>
      </c>
      <c r="H231" s="79"/>
      <c r="I231" s="109"/>
      <c r="J231" s="50"/>
      <c r="K231" s="40">
        <f>окт.25!K231+ноя.25!H231-ноя.25!G231</f>
        <v>-841.50000000000011</v>
      </c>
      <c r="L231" s="52"/>
    </row>
    <row r="232" spans="1:12" x14ac:dyDescent="0.25">
      <c r="A232" s="111"/>
      <c r="B232" s="109">
        <v>230</v>
      </c>
      <c r="C232" s="85">
        <v>2188</v>
      </c>
      <c r="D232" s="85">
        <v>2266</v>
      </c>
      <c r="E232" s="85">
        <f t="shared" si="6"/>
        <v>78</v>
      </c>
      <c r="F232" s="13">
        <v>8.25</v>
      </c>
      <c r="G232" s="40">
        <f t="shared" si="7"/>
        <v>643.5</v>
      </c>
      <c r="H232" s="79">
        <v>2000</v>
      </c>
      <c r="I232" s="109">
        <v>90181</v>
      </c>
      <c r="J232" s="50">
        <v>45978</v>
      </c>
      <c r="K232" s="40">
        <f>окт.25!K232+ноя.25!H232-ноя.25!G232</f>
        <v>1454.92</v>
      </c>
      <c r="L232" s="52"/>
    </row>
    <row r="233" spans="1:12" x14ac:dyDescent="0.25">
      <c r="A233" s="111"/>
      <c r="B233" s="109">
        <v>231</v>
      </c>
      <c r="C233" s="85"/>
      <c r="D233" s="85"/>
      <c r="E233" s="85">
        <f t="shared" si="6"/>
        <v>0</v>
      </c>
      <c r="F233" s="13">
        <v>8.25</v>
      </c>
      <c r="G233" s="40">
        <f t="shared" si="7"/>
        <v>0</v>
      </c>
      <c r="H233" s="79"/>
      <c r="I233" s="109"/>
      <c r="J233" s="50"/>
      <c r="K233" s="40">
        <f>окт.25!K233+ноя.25!H233-ноя.25!G233</f>
        <v>0</v>
      </c>
      <c r="L233" s="52"/>
    </row>
    <row r="234" spans="1:12" x14ac:dyDescent="0.25">
      <c r="A234" s="111"/>
      <c r="B234" s="109">
        <v>232</v>
      </c>
      <c r="C234" s="85">
        <v>295</v>
      </c>
      <c r="D234" s="85">
        <v>295</v>
      </c>
      <c r="E234" s="85">
        <f t="shared" si="6"/>
        <v>0</v>
      </c>
      <c r="F234" s="13">
        <v>8.25</v>
      </c>
      <c r="G234" s="40">
        <f t="shared" si="7"/>
        <v>0</v>
      </c>
      <c r="H234" s="79"/>
      <c r="I234" s="109"/>
      <c r="J234" s="50"/>
      <c r="K234" s="40">
        <f>окт.25!K234+ноя.25!H234-ноя.25!G234</f>
        <v>0</v>
      </c>
      <c r="L234" s="52"/>
    </row>
    <row r="235" spans="1:12" x14ac:dyDescent="0.25">
      <c r="A235" s="111"/>
      <c r="B235" s="109">
        <v>233</v>
      </c>
      <c r="C235" s="85"/>
      <c r="D235" s="85"/>
      <c r="E235" s="85">
        <f t="shared" si="6"/>
        <v>0</v>
      </c>
      <c r="F235" s="13">
        <v>8.25</v>
      </c>
      <c r="G235" s="40">
        <f t="shared" si="7"/>
        <v>0</v>
      </c>
      <c r="H235" s="79"/>
      <c r="I235" s="109"/>
      <c r="J235" s="50"/>
      <c r="K235" s="40">
        <f>окт.25!K235+ноя.25!H235-ноя.25!G235</f>
        <v>0</v>
      </c>
      <c r="L235" s="52"/>
    </row>
    <row r="236" spans="1:12" x14ac:dyDescent="0.25">
      <c r="A236" s="111"/>
      <c r="B236" s="109">
        <v>234</v>
      </c>
      <c r="C236" s="85"/>
      <c r="D236" s="85"/>
      <c r="E236" s="85">
        <f t="shared" si="6"/>
        <v>0</v>
      </c>
      <c r="F236" s="13">
        <v>8.25</v>
      </c>
      <c r="G236" s="40">
        <f t="shared" si="7"/>
        <v>0</v>
      </c>
      <c r="H236" s="79"/>
      <c r="I236" s="109"/>
      <c r="J236" s="50"/>
      <c r="K236" s="40">
        <f>окт.25!K236+ноя.25!H236-ноя.25!G236</f>
        <v>0</v>
      </c>
      <c r="L236" s="52"/>
    </row>
    <row r="237" spans="1:12" x14ac:dyDescent="0.25">
      <c r="A237" s="111"/>
      <c r="B237" s="109">
        <v>235</v>
      </c>
      <c r="C237" s="85"/>
      <c r="D237" s="85"/>
      <c r="E237" s="85">
        <f t="shared" si="6"/>
        <v>0</v>
      </c>
      <c r="F237" s="13">
        <v>8.25</v>
      </c>
      <c r="G237" s="40">
        <f t="shared" si="7"/>
        <v>0</v>
      </c>
      <c r="H237" s="79"/>
      <c r="I237" s="109"/>
      <c r="J237" s="50"/>
      <c r="K237" s="40">
        <f>окт.25!K237+ноя.25!H237-ноя.25!G237</f>
        <v>0</v>
      </c>
      <c r="L237" s="52"/>
    </row>
    <row r="238" spans="1:12" x14ac:dyDescent="0.25">
      <c r="A238" s="111"/>
      <c r="B238" s="109">
        <v>236</v>
      </c>
      <c r="C238" s="85"/>
      <c r="D238" s="85"/>
      <c r="E238" s="85">
        <f t="shared" si="6"/>
        <v>0</v>
      </c>
      <c r="F238" s="13">
        <v>8.25</v>
      </c>
      <c r="G238" s="40">
        <f t="shared" si="7"/>
        <v>0</v>
      </c>
      <c r="H238" s="79"/>
      <c r="I238" s="109"/>
      <c r="J238" s="50"/>
      <c r="K238" s="40">
        <f>окт.25!K238+ноя.25!H238-ноя.25!G238</f>
        <v>0</v>
      </c>
      <c r="L238" s="52"/>
    </row>
    <row r="239" spans="1:12" x14ac:dyDescent="0.25">
      <c r="A239" s="111"/>
      <c r="B239" s="109">
        <v>237</v>
      </c>
      <c r="C239" s="85"/>
      <c r="D239" s="85"/>
      <c r="E239" s="85">
        <f t="shared" si="6"/>
        <v>0</v>
      </c>
      <c r="F239" s="13">
        <v>8.25</v>
      </c>
      <c r="G239" s="40">
        <f t="shared" si="7"/>
        <v>0</v>
      </c>
      <c r="H239" s="79"/>
      <c r="I239" s="109"/>
      <c r="J239" s="50"/>
      <c r="K239" s="40">
        <f>окт.25!K239+ноя.25!H239-ноя.25!G239</f>
        <v>0</v>
      </c>
      <c r="L239" s="52"/>
    </row>
    <row r="240" spans="1:12" x14ac:dyDescent="0.25">
      <c r="A240" s="111"/>
      <c r="B240" s="109">
        <v>238</v>
      </c>
      <c r="C240" s="85">
        <v>411</v>
      </c>
      <c r="D240" s="85">
        <v>411</v>
      </c>
      <c r="E240" s="85">
        <f t="shared" si="6"/>
        <v>0</v>
      </c>
      <c r="F240" s="13">
        <v>8.25</v>
      </c>
      <c r="G240" s="40">
        <f t="shared" si="7"/>
        <v>0</v>
      </c>
      <c r="H240" s="79"/>
      <c r="I240" s="109"/>
      <c r="J240" s="50"/>
      <c r="K240" s="40">
        <f>окт.25!K240+ноя.25!H240-ноя.25!G240</f>
        <v>0</v>
      </c>
      <c r="L240" s="52"/>
    </row>
    <row r="241" spans="1:12" x14ac:dyDescent="0.25">
      <c r="A241" s="111"/>
      <c r="B241" s="109">
        <v>239</v>
      </c>
      <c r="C241" s="85">
        <v>5</v>
      </c>
      <c r="D241" s="85">
        <v>5</v>
      </c>
      <c r="E241" s="85">
        <f t="shared" si="6"/>
        <v>0</v>
      </c>
      <c r="F241" s="13">
        <v>8.25</v>
      </c>
      <c r="G241" s="40">
        <f t="shared" si="7"/>
        <v>0</v>
      </c>
      <c r="H241" s="79"/>
      <c r="I241" s="109"/>
      <c r="J241" s="50"/>
      <c r="K241" s="40">
        <f>окт.25!K241+ноя.25!H241-ноя.25!G241</f>
        <v>0</v>
      </c>
      <c r="L241" s="52"/>
    </row>
    <row r="242" spans="1:12" x14ac:dyDescent="0.25">
      <c r="A242" s="111"/>
      <c r="B242" s="109">
        <v>240</v>
      </c>
      <c r="C242" s="85">
        <v>5</v>
      </c>
      <c r="D242" s="85">
        <v>5</v>
      </c>
      <c r="E242" s="85">
        <f t="shared" si="6"/>
        <v>0</v>
      </c>
      <c r="F242" s="13">
        <v>8.25</v>
      </c>
      <c r="G242" s="40">
        <f t="shared" si="7"/>
        <v>0</v>
      </c>
      <c r="H242" s="79"/>
      <c r="I242" s="109"/>
      <c r="J242" s="50"/>
      <c r="K242" s="40">
        <f>окт.25!K242+ноя.25!H242-ноя.25!G242</f>
        <v>0</v>
      </c>
      <c r="L242" s="52"/>
    </row>
    <row r="243" spans="1:12" x14ac:dyDescent="0.25">
      <c r="A243" s="111"/>
      <c r="B243" s="109">
        <v>241</v>
      </c>
      <c r="C243" s="85"/>
      <c r="D243" s="85"/>
      <c r="E243" s="85">
        <f t="shared" si="6"/>
        <v>0</v>
      </c>
      <c r="F243" s="13">
        <v>8.25</v>
      </c>
      <c r="G243" s="40">
        <f t="shared" si="7"/>
        <v>0</v>
      </c>
      <c r="H243" s="79"/>
      <c r="I243" s="109"/>
      <c r="J243" s="50"/>
      <c r="K243" s="40">
        <f>окт.25!K243+ноя.25!H243-ноя.25!G243</f>
        <v>0</v>
      </c>
      <c r="L243" s="52"/>
    </row>
    <row r="244" spans="1:12" x14ac:dyDescent="0.25">
      <c r="A244" s="111"/>
      <c r="B244" s="109">
        <v>242</v>
      </c>
      <c r="C244" s="85">
        <v>20145</v>
      </c>
      <c r="D244" s="85">
        <v>22095</v>
      </c>
      <c r="E244" s="85">
        <v>0</v>
      </c>
      <c r="F244" s="70">
        <v>6.19</v>
      </c>
      <c r="G244" s="40">
        <f t="shared" si="7"/>
        <v>0</v>
      </c>
      <c r="H244" s="79"/>
      <c r="I244" s="109"/>
      <c r="J244" s="50"/>
      <c r="K244" s="40">
        <f>окт.25!K244+ноя.25!H244-ноя.25!G244</f>
        <v>61994.18</v>
      </c>
      <c r="L244" s="52"/>
    </row>
    <row r="245" spans="1:12" x14ac:dyDescent="0.25">
      <c r="A245" s="111"/>
      <c r="B245" s="109">
        <v>243</v>
      </c>
      <c r="C245" s="85">
        <v>32859</v>
      </c>
      <c r="D245" s="85">
        <v>33859</v>
      </c>
      <c r="E245" s="85">
        <f t="shared" ref="E245:E276" si="8">D245-C245</f>
        <v>1000</v>
      </c>
      <c r="F245" s="70">
        <v>6.19</v>
      </c>
      <c r="G245" s="40">
        <f t="shared" si="7"/>
        <v>6190</v>
      </c>
      <c r="H245" s="79">
        <v>5200</v>
      </c>
      <c r="I245" s="109">
        <v>944142</v>
      </c>
      <c r="J245" s="50">
        <v>45972</v>
      </c>
      <c r="K245" s="40">
        <f>окт.25!K245+ноя.25!H245-ноя.25!G245</f>
        <v>-6144.17</v>
      </c>
      <c r="L245" s="52"/>
    </row>
    <row r="246" spans="1:12" x14ac:dyDescent="0.25">
      <c r="A246" s="111"/>
      <c r="B246" s="109">
        <v>244</v>
      </c>
      <c r="C246" s="85"/>
      <c r="D246" s="85"/>
      <c r="E246" s="85">
        <f t="shared" si="8"/>
        <v>0</v>
      </c>
      <c r="F246" s="13">
        <v>8.25</v>
      </c>
      <c r="G246" s="40">
        <f t="shared" si="7"/>
        <v>0</v>
      </c>
      <c r="H246" s="79"/>
      <c r="I246" s="109"/>
      <c r="J246" s="50"/>
      <c r="K246" s="40">
        <f>окт.25!K246+ноя.25!H246-ноя.25!G246</f>
        <v>0</v>
      </c>
      <c r="L246" s="52"/>
    </row>
    <row r="247" spans="1:12" x14ac:dyDescent="0.25">
      <c r="A247" s="111"/>
      <c r="B247" s="109">
        <v>245</v>
      </c>
      <c r="C247" s="85">
        <v>57730</v>
      </c>
      <c r="D247" s="85">
        <v>58589</v>
      </c>
      <c r="E247" s="85">
        <f t="shared" si="8"/>
        <v>859</v>
      </c>
      <c r="F247" s="68">
        <v>0</v>
      </c>
      <c r="G247" s="40">
        <f t="shared" si="7"/>
        <v>0</v>
      </c>
      <c r="H247" s="79"/>
      <c r="I247" s="109"/>
      <c r="J247" s="50"/>
      <c r="K247" s="40">
        <f>окт.25!K247+ноя.25!H247-ноя.25!G247</f>
        <v>-8594.84</v>
      </c>
      <c r="L247" s="52"/>
    </row>
    <row r="248" spans="1:12" x14ac:dyDescent="0.25">
      <c r="A248" s="111"/>
      <c r="B248" s="109">
        <v>246</v>
      </c>
      <c r="C248" s="85">
        <v>81368</v>
      </c>
      <c r="D248" s="85">
        <v>81368</v>
      </c>
      <c r="E248" s="85">
        <f t="shared" si="8"/>
        <v>0</v>
      </c>
      <c r="F248" s="68">
        <v>6.19</v>
      </c>
      <c r="G248" s="40">
        <f t="shared" si="7"/>
        <v>0</v>
      </c>
      <c r="H248" s="79">
        <v>4000</v>
      </c>
      <c r="I248" s="109">
        <v>285421</v>
      </c>
      <c r="J248" s="50">
        <v>45984</v>
      </c>
      <c r="K248" s="40">
        <f>окт.25!K248+ноя.25!H248-ноя.25!G248</f>
        <v>23142.329999999998</v>
      </c>
      <c r="L248" s="52"/>
    </row>
    <row r="249" spans="1:12" x14ac:dyDescent="0.25">
      <c r="A249" s="111"/>
      <c r="B249" s="109">
        <v>247</v>
      </c>
      <c r="C249" s="85">
        <v>5</v>
      </c>
      <c r="D249" s="85">
        <v>5</v>
      </c>
      <c r="E249" s="85">
        <f t="shared" si="8"/>
        <v>0</v>
      </c>
      <c r="F249" s="13">
        <v>8.25</v>
      </c>
      <c r="G249" s="40">
        <f t="shared" si="7"/>
        <v>0</v>
      </c>
      <c r="H249" s="79"/>
      <c r="I249" s="109"/>
      <c r="J249" s="50"/>
      <c r="K249" s="40">
        <f>окт.25!K249+ноя.25!H249-ноя.25!G249</f>
        <v>1400</v>
      </c>
      <c r="L249" s="52"/>
    </row>
    <row r="250" spans="1:12" x14ac:dyDescent="0.25">
      <c r="A250" s="111"/>
      <c r="B250" s="109">
        <v>248</v>
      </c>
      <c r="C250" s="85">
        <v>5</v>
      </c>
      <c r="D250" s="85">
        <v>5</v>
      </c>
      <c r="E250" s="85">
        <f t="shared" si="8"/>
        <v>0</v>
      </c>
      <c r="F250" s="13">
        <v>8.25</v>
      </c>
      <c r="G250" s="40">
        <f t="shared" si="7"/>
        <v>0</v>
      </c>
      <c r="H250" s="79"/>
      <c r="I250" s="109"/>
      <c r="J250" s="50"/>
      <c r="K250" s="40">
        <f>окт.25!K250+ноя.25!H250-ноя.25!G250</f>
        <v>-41.25</v>
      </c>
      <c r="L250" s="52"/>
    </row>
    <row r="251" spans="1:12" x14ac:dyDescent="0.25">
      <c r="A251" s="111"/>
      <c r="B251" s="109">
        <v>249</v>
      </c>
      <c r="C251" s="85">
        <v>42643</v>
      </c>
      <c r="D251" s="85">
        <v>44152</v>
      </c>
      <c r="E251" s="85">
        <f t="shared" si="8"/>
        <v>1509</v>
      </c>
      <c r="F251" s="68">
        <v>0</v>
      </c>
      <c r="G251" s="40">
        <f t="shared" si="7"/>
        <v>0</v>
      </c>
      <c r="H251" s="79"/>
      <c r="I251" s="109"/>
      <c r="J251" s="50"/>
      <c r="K251" s="40">
        <f>окт.25!K251+ноя.25!H251-ноя.25!G251</f>
        <v>0</v>
      </c>
      <c r="L251" s="52"/>
    </row>
    <row r="252" spans="1:12" x14ac:dyDescent="0.25">
      <c r="A252" s="111"/>
      <c r="B252" s="109">
        <v>250</v>
      </c>
      <c r="C252" s="85">
        <v>11</v>
      </c>
      <c r="D252" s="85">
        <v>11</v>
      </c>
      <c r="E252" s="85">
        <f t="shared" si="8"/>
        <v>0</v>
      </c>
      <c r="F252" s="13">
        <v>8.25</v>
      </c>
      <c r="G252" s="40">
        <f t="shared" si="7"/>
        <v>0</v>
      </c>
      <c r="H252" s="79"/>
      <c r="I252" s="109"/>
      <c r="J252" s="50"/>
      <c r="K252" s="40">
        <f>окт.25!K252+ноя.25!H252-ноя.25!G252</f>
        <v>-37.57</v>
      </c>
      <c r="L252" s="52"/>
    </row>
    <row r="253" spans="1:12" x14ac:dyDescent="0.25">
      <c r="A253" s="51"/>
      <c r="B253" s="109">
        <v>251</v>
      </c>
      <c r="C253" s="85">
        <v>52717</v>
      </c>
      <c r="D253" s="85">
        <v>53529</v>
      </c>
      <c r="E253" s="85">
        <f t="shared" si="8"/>
        <v>812</v>
      </c>
      <c r="F253" s="68">
        <v>6.19</v>
      </c>
      <c r="G253" s="40">
        <f t="shared" si="7"/>
        <v>5026.2800000000007</v>
      </c>
      <c r="H253" s="79"/>
      <c r="I253" s="109"/>
      <c r="J253" s="50"/>
      <c r="K253" s="40">
        <f>окт.25!K253+ноя.25!H253-ноя.25!G253</f>
        <v>-1838.5800000000027</v>
      </c>
      <c r="L253" s="52"/>
    </row>
    <row r="254" spans="1:12" x14ac:dyDescent="0.25">
      <c r="A254" s="111"/>
      <c r="B254" s="109">
        <v>252</v>
      </c>
      <c r="C254" s="85">
        <v>15</v>
      </c>
      <c r="D254" s="85">
        <v>15</v>
      </c>
      <c r="E254" s="85">
        <f t="shared" si="8"/>
        <v>0</v>
      </c>
      <c r="F254" s="13">
        <v>8.25</v>
      </c>
      <c r="G254" s="40">
        <f t="shared" si="7"/>
        <v>0</v>
      </c>
      <c r="H254" s="79"/>
      <c r="I254" s="109"/>
      <c r="J254" s="50"/>
      <c r="K254" s="40">
        <f>окт.25!K254+ноя.25!H254-ноя.25!G254</f>
        <v>-36.65</v>
      </c>
      <c r="L254" s="52"/>
    </row>
    <row r="255" spans="1:12" x14ac:dyDescent="0.25">
      <c r="A255" s="111"/>
      <c r="B255" s="109">
        <v>253</v>
      </c>
      <c r="C255" s="85">
        <v>3782</v>
      </c>
      <c r="D255" s="85">
        <v>3782</v>
      </c>
      <c r="E255" s="85">
        <f t="shared" si="8"/>
        <v>0</v>
      </c>
      <c r="F255" s="13">
        <v>8.25</v>
      </c>
      <c r="G255" s="40">
        <f t="shared" si="7"/>
        <v>0</v>
      </c>
      <c r="H255" s="79"/>
      <c r="I255" s="109"/>
      <c r="J255" s="50"/>
      <c r="K255" s="40">
        <f>окт.25!K255+ноя.25!H255-ноя.25!G255</f>
        <v>-4114.5599999999995</v>
      </c>
      <c r="L255" s="52"/>
    </row>
    <row r="256" spans="1:12" x14ac:dyDescent="0.25">
      <c r="A256" s="111"/>
      <c r="B256" s="109">
        <v>254</v>
      </c>
      <c r="C256" s="85">
        <v>117</v>
      </c>
      <c r="D256" s="85">
        <v>150</v>
      </c>
      <c r="E256" s="85">
        <f t="shared" si="8"/>
        <v>33</v>
      </c>
      <c r="F256" s="13">
        <v>8.25</v>
      </c>
      <c r="G256" s="40">
        <f t="shared" si="7"/>
        <v>272.25</v>
      </c>
      <c r="H256" s="79"/>
      <c r="I256" s="109"/>
      <c r="J256" s="50"/>
      <c r="K256" s="40">
        <f>окт.25!K256+ноя.25!H256-ноя.25!G256</f>
        <v>92.529999999999973</v>
      </c>
      <c r="L256" s="52"/>
    </row>
    <row r="257" spans="1:12" x14ac:dyDescent="0.25">
      <c r="A257" s="111"/>
      <c r="B257" s="109">
        <v>256</v>
      </c>
      <c r="C257" s="85">
        <v>1313</v>
      </c>
      <c r="D257" s="85">
        <v>1313</v>
      </c>
      <c r="E257" s="85">
        <f t="shared" si="8"/>
        <v>0</v>
      </c>
      <c r="F257" s="13">
        <v>8.25</v>
      </c>
      <c r="G257" s="40">
        <f t="shared" si="7"/>
        <v>0</v>
      </c>
      <c r="H257" s="79"/>
      <c r="I257" s="109"/>
      <c r="J257" s="50"/>
      <c r="K257" s="40">
        <f>окт.25!K257+ноя.25!H257-ноя.25!G257</f>
        <v>-877.02</v>
      </c>
      <c r="L257" s="52"/>
    </row>
    <row r="258" spans="1:12" x14ac:dyDescent="0.25">
      <c r="A258" s="111"/>
      <c r="B258" s="109">
        <v>258</v>
      </c>
      <c r="C258" s="85">
        <v>6562</v>
      </c>
      <c r="D258" s="85">
        <v>6696</v>
      </c>
      <c r="E258" s="85">
        <f t="shared" si="8"/>
        <v>134</v>
      </c>
      <c r="F258" s="70">
        <v>6.19</v>
      </c>
      <c r="G258" s="40">
        <f t="shared" si="7"/>
        <v>829.46</v>
      </c>
      <c r="H258" s="79"/>
      <c r="I258" s="109"/>
      <c r="J258" s="50"/>
      <c r="K258" s="40">
        <f>окт.25!K258+ноя.25!H258-ноя.25!G258</f>
        <v>-858.62000000000012</v>
      </c>
      <c r="L258" s="52"/>
    </row>
    <row r="259" spans="1:12" x14ac:dyDescent="0.25">
      <c r="A259" s="111"/>
      <c r="B259" s="109">
        <v>259</v>
      </c>
      <c r="C259" s="85"/>
      <c r="D259" s="85"/>
      <c r="E259" s="85">
        <f t="shared" si="8"/>
        <v>0</v>
      </c>
      <c r="F259" s="13">
        <v>8.25</v>
      </c>
      <c r="G259" s="40">
        <f t="shared" si="7"/>
        <v>0</v>
      </c>
      <c r="H259" s="79"/>
      <c r="I259" s="109"/>
      <c r="J259" s="50"/>
      <c r="K259" s="40">
        <f>окт.25!K259+ноя.25!H259-ноя.25!G259</f>
        <v>0</v>
      </c>
      <c r="L259" s="52"/>
    </row>
    <row r="260" spans="1:12" x14ac:dyDescent="0.25">
      <c r="A260" s="111"/>
      <c r="B260" s="109">
        <v>260</v>
      </c>
      <c r="C260" s="85">
        <v>274</v>
      </c>
      <c r="D260" s="85">
        <v>274</v>
      </c>
      <c r="E260" s="85">
        <f t="shared" si="8"/>
        <v>0</v>
      </c>
      <c r="F260" s="13">
        <v>8.25</v>
      </c>
      <c r="G260" s="40">
        <f t="shared" si="7"/>
        <v>0</v>
      </c>
      <c r="H260" s="79"/>
      <c r="I260" s="109"/>
      <c r="J260" s="50"/>
      <c r="K260" s="40">
        <f>окт.25!K260+ноя.25!H260-ноя.25!G260</f>
        <v>-1083.06</v>
      </c>
      <c r="L260" s="52"/>
    </row>
    <row r="261" spans="1:12" x14ac:dyDescent="0.25">
      <c r="A261" s="111"/>
      <c r="B261" s="109">
        <v>261</v>
      </c>
      <c r="C261" s="85"/>
      <c r="D261" s="85"/>
      <c r="E261" s="85">
        <f t="shared" si="8"/>
        <v>0</v>
      </c>
      <c r="F261" s="13">
        <v>8.25</v>
      </c>
      <c r="G261" s="40">
        <f t="shared" si="7"/>
        <v>0</v>
      </c>
      <c r="H261" s="79"/>
      <c r="I261" s="109"/>
      <c r="J261" s="50"/>
      <c r="K261" s="40">
        <f>окт.25!K261+ноя.25!H261-ноя.25!G261</f>
        <v>0</v>
      </c>
      <c r="L261" s="52"/>
    </row>
    <row r="262" spans="1:12" x14ac:dyDescent="0.25">
      <c r="A262" s="111"/>
      <c r="B262" s="109">
        <v>262</v>
      </c>
      <c r="C262" s="85">
        <v>10</v>
      </c>
      <c r="D262" s="85">
        <v>10</v>
      </c>
      <c r="E262" s="85">
        <f t="shared" si="8"/>
        <v>0</v>
      </c>
      <c r="F262" s="13">
        <v>8.25</v>
      </c>
      <c r="G262" s="40">
        <f t="shared" si="7"/>
        <v>0</v>
      </c>
      <c r="H262" s="79"/>
      <c r="I262" s="109"/>
      <c r="J262" s="50"/>
      <c r="K262" s="40">
        <f>окт.25!K262+ноя.25!H262-ноя.25!G262</f>
        <v>-77.900000000000006</v>
      </c>
      <c r="L262" s="52"/>
    </row>
    <row r="263" spans="1:12" x14ac:dyDescent="0.25">
      <c r="A263" s="111"/>
      <c r="B263" s="109">
        <v>263</v>
      </c>
      <c r="C263" s="85"/>
      <c r="D263" s="85"/>
      <c r="E263" s="85">
        <f t="shared" si="8"/>
        <v>0</v>
      </c>
      <c r="F263" s="13">
        <v>8.25</v>
      </c>
      <c r="G263" s="40">
        <f t="shared" si="7"/>
        <v>0</v>
      </c>
      <c r="H263" s="79"/>
      <c r="I263" s="109"/>
      <c r="J263" s="50"/>
      <c r="K263" s="40">
        <f>окт.25!K263+ноя.25!H263-ноя.25!G263</f>
        <v>0</v>
      </c>
      <c r="L263" s="52"/>
    </row>
    <row r="264" spans="1:12" x14ac:dyDescent="0.25">
      <c r="A264" s="111"/>
      <c r="B264" s="109">
        <v>264</v>
      </c>
      <c r="C264" s="85"/>
      <c r="D264" s="85"/>
      <c r="E264" s="85">
        <f t="shared" si="8"/>
        <v>0</v>
      </c>
      <c r="F264" s="13">
        <v>8.25</v>
      </c>
      <c r="G264" s="40">
        <f t="shared" si="7"/>
        <v>0</v>
      </c>
      <c r="H264" s="79"/>
      <c r="I264" s="109"/>
      <c r="J264" s="50"/>
      <c r="K264" s="40">
        <f>окт.25!K264+ноя.25!H264-ноя.25!G264</f>
        <v>0</v>
      </c>
      <c r="L264" s="52"/>
    </row>
    <row r="265" spans="1:12" x14ac:dyDescent="0.25">
      <c r="A265" s="111"/>
      <c r="B265" s="109">
        <v>265</v>
      </c>
      <c r="C265" s="85">
        <v>1729</v>
      </c>
      <c r="D265" s="85">
        <v>1857</v>
      </c>
      <c r="E265" s="85">
        <f t="shared" si="8"/>
        <v>128</v>
      </c>
      <c r="F265" s="13">
        <v>8.25</v>
      </c>
      <c r="G265" s="40">
        <f t="shared" si="7"/>
        <v>1056</v>
      </c>
      <c r="H265" s="79"/>
      <c r="I265" s="109"/>
      <c r="J265" s="50"/>
      <c r="K265" s="40">
        <f>окт.25!K265+ноя.25!H265-ноя.25!G265</f>
        <v>-1663.8000000000002</v>
      </c>
      <c r="L265" s="52"/>
    </row>
    <row r="266" spans="1:12" x14ac:dyDescent="0.25">
      <c r="A266" s="111"/>
      <c r="B266" s="109">
        <v>266</v>
      </c>
      <c r="C266" s="85">
        <v>29462</v>
      </c>
      <c r="D266" s="85">
        <v>30471</v>
      </c>
      <c r="E266" s="85">
        <f t="shared" si="8"/>
        <v>1009</v>
      </c>
      <c r="F266" s="68">
        <v>6.19</v>
      </c>
      <c r="G266" s="40">
        <f t="shared" si="7"/>
        <v>6245.71</v>
      </c>
      <c r="H266" s="79"/>
      <c r="I266" s="109"/>
      <c r="J266" s="50"/>
      <c r="K266" s="40">
        <f>окт.25!K266+ноя.25!H266-ноя.25!G266</f>
        <v>-8419.1700000000019</v>
      </c>
      <c r="L266" s="52"/>
    </row>
    <row r="267" spans="1:12" x14ac:dyDescent="0.25">
      <c r="A267" s="20"/>
      <c r="B267" s="109">
        <v>267</v>
      </c>
      <c r="C267" s="85">
        <v>5418</v>
      </c>
      <c r="D267" s="85">
        <v>6056</v>
      </c>
      <c r="E267" s="85">
        <f t="shared" si="8"/>
        <v>638</v>
      </c>
      <c r="F267" s="13">
        <v>8.25</v>
      </c>
      <c r="G267" s="40">
        <f t="shared" ref="G267:G331" si="9">F267*E267</f>
        <v>5263.5</v>
      </c>
      <c r="H267" s="79"/>
      <c r="I267" s="109"/>
      <c r="J267" s="50"/>
      <c r="K267" s="40">
        <f>окт.25!K267+ноя.25!H267-ноя.25!G267</f>
        <v>-20267.11</v>
      </c>
      <c r="L267" s="52"/>
    </row>
    <row r="268" spans="1:12" x14ac:dyDescent="0.25">
      <c r="A268" s="111"/>
      <c r="B268" s="109">
        <v>268</v>
      </c>
      <c r="C268" s="85">
        <v>107520</v>
      </c>
      <c r="D268" s="85">
        <v>108036</v>
      </c>
      <c r="E268" s="85">
        <f t="shared" si="8"/>
        <v>516</v>
      </c>
      <c r="F268" s="68">
        <v>6.19</v>
      </c>
      <c r="G268" s="40">
        <f t="shared" si="9"/>
        <v>3194.0400000000004</v>
      </c>
      <c r="H268" s="79">
        <v>5000</v>
      </c>
      <c r="I268" s="109">
        <v>500541</v>
      </c>
      <c r="J268" s="50">
        <v>45973</v>
      </c>
      <c r="K268" s="40">
        <f>окт.25!K268+ноя.25!H268-ноя.25!G268</f>
        <v>7115.2100000000009</v>
      </c>
      <c r="L268" s="52"/>
    </row>
    <row r="269" spans="1:12" x14ac:dyDescent="0.25">
      <c r="A269" s="111"/>
      <c r="B269" s="109">
        <v>269</v>
      </c>
      <c r="C269" s="85">
        <v>158</v>
      </c>
      <c r="D269" s="85">
        <v>158</v>
      </c>
      <c r="E269" s="85">
        <f t="shared" si="8"/>
        <v>0</v>
      </c>
      <c r="F269" s="13">
        <v>8.25</v>
      </c>
      <c r="G269" s="40">
        <f t="shared" si="9"/>
        <v>0</v>
      </c>
      <c r="H269" s="79"/>
      <c r="I269" s="109"/>
      <c r="J269" s="50"/>
      <c r="K269" s="40">
        <f>окт.25!K269+ноя.25!H269-ноя.25!G269</f>
        <v>-236.49</v>
      </c>
      <c r="L269" s="52"/>
    </row>
    <row r="270" spans="1:12" x14ac:dyDescent="0.25">
      <c r="A270" s="111"/>
      <c r="B270" s="109">
        <v>270</v>
      </c>
      <c r="C270" s="85">
        <v>11774</v>
      </c>
      <c r="D270" s="85">
        <v>11774</v>
      </c>
      <c r="E270" s="85">
        <f t="shared" si="8"/>
        <v>0</v>
      </c>
      <c r="F270" s="13">
        <v>8.25</v>
      </c>
      <c r="G270" s="40">
        <f t="shared" si="9"/>
        <v>0</v>
      </c>
      <c r="H270" s="79"/>
      <c r="I270" s="109"/>
      <c r="J270" s="50"/>
      <c r="K270" s="40">
        <f>окт.25!K270+ноя.25!H270-ноя.25!G270</f>
        <v>6671.9000000000005</v>
      </c>
      <c r="L270" s="52"/>
    </row>
    <row r="271" spans="1:12" x14ac:dyDescent="0.25">
      <c r="A271" s="111"/>
      <c r="B271" s="109">
        <v>272</v>
      </c>
      <c r="C271" s="85"/>
      <c r="D271" s="85"/>
      <c r="E271" s="85">
        <f t="shared" si="8"/>
        <v>0</v>
      </c>
      <c r="F271" s="13">
        <v>8.25</v>
      </c>
      <c r="G271" s="40">
        <f t="shared" si="9"/>
        <v>0</v>
      </c>
      <c r="H271" s="79"/>
      <c r="I271" s="109"/>
      <c r="J271" s="50"/>
      <c r="K271" s="40">
        <f>окт.25!K271+ноя.25!H271-ноя.25!G271</f>
        <v>0</v>
      </c>
      <c r="L271" s="52"/>
    </row>
    <row r="272" spans="1:12" x14ac:dyDescent="0.25">
      <c r="A272" s="111"/>
      <c r="B272" s="109">
        <v>273</v>
      </c>
      <c r="C272" s="85">
        <v>61737</v>
      </c>
      <c r="D272" s="85">
        <v>63702</v>
      </c>
      <c r="E272" s="85">
        <f t="shared" si="8"/>
        <v>1965</v>
      </c>
      <c r="F272" s="13">
        <v>8.25</v>
      </c>
      <c r="G272" s="40">
        <f t="shared" si="9"/>
        <v>16211.25</v>
      </c>
      <c r="H272" s="79"/>
      <c r="I272" s="109"/>
      <c r="J272" s="50"/>
      <c r="K272" s="40">
        <f>окт.25!K272+ноя.25!H272-ноя.25!G272</f>
        <v>-128487.22</v>
      </c>
      <c r="L272" s="52"/>
    </row>
    <row r="273" spans="1:12" x14ac:dyDescent="0.25">
      <c r="A273" s="111"/>
      <c r="B273" s="109">
        <v>274</v>
      </c>
      <c r="C273" s="85">
        <v>112317</v>
      </c>
      <c r="D273" s="85">
        <v>114459</v>
      </c>
      <c r="E273" s="85">
        <f t="shared" si="8"/>
        <v>2142</v>
      </c>
      <c r="F273" s="68">
        <v>6.19</v>
      </c>
      <c r="G273" s="40">
        <f t="shared" si="9"/>
        <v>13258.980000000001</v>
      </c>
      <c r="H273" s="79">
        <v>27006.97</v>
      </c>
      <c r="I273" s="109">
        <v>729445</v>
      </c>
      <c r="J273" s="50">
        <v>45967</v>
      </c>
      <c r="K273" s="40">
        <f>окт.25!K273+ноя.25!H273-ноя.25!G273</f>
        <v>22463.9</v>
      </c>
      <c r="L273" s="52"/>
    </row>
    <row r="274" spans="1:12" x14ac:dyDescent="0.25">
      <c r="A274" s="111"/>
      <c r="B274" s="109">
        <v>275</v>
      </c>
      <c r="C274" s="85">
        <v>5305</v>
      </c>
      <c r="D274" s="85">
        <v>5305</v>
      </c>
      <c r="E274" s="85">
        <f t="shared" si="8"/>
        <v>0</v>
      </c>
      <c r="F274" s="68">
        <v>6.19</v>
      </c>
      <c r="G274" s="40">
        <f t="shared" si="9"/>
        <v>0</v>
      </c>
      <c r="H274" s="79"/>
      <c r="I274" s="109"/>
      <c r="J274" s="50"/>
      <c r="K274" s="40">
        <f>окт.25!K274+ноя.25!H274-ноя.25!G274</f>
        <v>0</v>
      </c>
      <c r="L274" s="52"/>
    </row>
    <row r="275" spans="1:12" x14ac:dyDescent="0.25">
      <c r="A275" s="111"/>
      <c r="B275" s="109">
        <v>276</v>
      </c>
      <c r="C275" s="85">
        <v>107550</v>
      </c>
      <c r="D275" s="85">
        <v>108591</v>
      </c>
      <c r="E275" s="85">
        <f t="shared" si="8"/>
        <v>1041</v>
      </c>
      <c r="F275" s="68">
        <v>6.19</v>
      </c>
      <c r="G275" s="40">
        <f t="shared" si="9"/>
        <v>6443.79</v>
      </c>
      <c r="H275" s="79"/>
      <c r="I275" s="109"/>
      <c r="J275" s="50"/>
      <c r="K275" s="40">
        <f>окт.25!K275+ноя.25!H275-ноя.25!G275</f>
        <v>-729.17999999999847</v>
      </c>
      <c r="L275" s="52"/>
    </row>
    <row r="276" spans="1:12" x14ac:dyDescent="0.25">
      <c r="A276" s="111"/>
      <c r="B276" s="109">
        <v>277</v>
      </c>
      <c r="C276" s="85"/>
      <c r="D276" s="85"/>
      <c r="E276" s="85">
        <f t="shared" si="8"/>
        <v>0</v>
      </c>
      <c r="F276" s="13">
        <v>8.25</v>
      </c>
      <c r="G276" s="40">
        <f t="shared" si="9"/>
        <v>0</v>
      </c>
      <c r="H276" s="79"/>
      <c r="I276" s="109"/>
      <c r="J276" s="50"/>
      <c r="K276" s="40">
        <f>окт.25!K276+ноя.25!H276-ноя.25!G276</f>
        <v>0</v>
      </c>
      <c r="L276" s="52"/>
    </row>
    <row r="277" spans="1:12" x14ac:dyDescent="0.25">
      <c r="A277" s="111"/>
      <c r="B277" s="109">
        <v>278</v>
      </c>
      <c r="C277" s="85">
        <v>38959</v>
      </c>
      <c r="D277" s="85">
        <v>39238</v>
      </c>
      <c r="E277" s="85">
        <f t="shared" ref="E277:E309" si="10">D277-C277</f>
        <v>279</v>
      </c>
      <c r="F277" s="13">
        <v>0</v>
      </c>
      <c r="G277" s="40">
        <f t="shared" si="9"/>
        <v>0</v>
      </c>
      <c r="H277" s="79"/>
      <c r="I277" s="109"/>
      <c r="J277" s="50"/>
      <c r="K277" s="40">
        <f>окт.25!K277+ноя.25!H277-ноя.25!G277</f>
        <v>3189.0099999999998</v>
      </c>
      <c r="L277" s="52"/>
    </row>
    <row r="278" spans="1:12" x14ac:dyDescent="0.25">
      <c r="A278" s="111"/>
      <c r="B278" s="114" t="s">
        <v>24</v>
      </c>
      <c r="C278" s="85">
        <v>24836</v>
      </c>
      <c r="D278" s="85">
        <v>24836</v>
      </c>
      <c r="E278" s="85">
        <f t="shared" si="10"/>
        <v>0</v>
      </c>
      <c r="F278" s="13">
        <v>8.25</v>
      </c>
      <c r="G278" s="40">
        <f t="shared" si="9"/>
        <v>0</v>
      </c>
      <c r="H278" s="79"/>
      <c r="I278" s="109"/>
      <c r="J278" s="50"/>
      <c r="K278" s="40">
        <f>окт.25!K278+ноя.25!H278-ноя.25!G278</f>
        <v>0</v>
      </c>
      <c r="L278" s="52"/>
    </row>
    <row r="279" spans="1:12" x14ac:dyDescent="0.25">
      <c r="A279" s="111"/>
      <c r="B279" s="109" t="s">
        <v>25</v>
      </c>
      <c r="C279" s="85">
        <v>75588</v>
      </c>
      <c r="D279" s="85">
        <v>76000</v>
      </c>
      <c r="E279" s="85">
        <f t="shared" si="10"/>
        <v>412</v>
      </c>
      <c r="F279" s="68">
        <v>6.19</v>
      </c>
      <c r="G279" s="40">
        <f t="shared" si="9"/>
        <v>2550.2800000000002</v>
      </c>
      <c r="H279" s="79"/>
      <c r="I279" s="109"/>
      <c r="J279" s="50"/>
      <c r="K279" s="40">
        <f>окт.25!K279+ноя.25!H279-ноя.25!G279</f>
        <v>-82238.070000000007</v>
      </c>
      <c r="L279" s="52"/>
    </row>
    <row r="280" spans="1:12" x14ac:dyDescent="0.25">
      <c r="A280" s="111"/>
      <c r="B280" s="109">
        <v>280</v>
      </c>
      <c r="C280" s="85">
        <v>63664</v>
      </c>
      <c r="D280" s="85">
        <v>64592</v>
      </c>
      <c r="E280" s="85">
        <f t="shared" si="10"/>
        <v>928</v>
      </c>
      <c r="F280" s="49">
        <v>8.25</v>
      </c>
      <c r="G280" s="40">
        <f t="shared" si="9"/>
        <v>7656</v>
      </c>
      <c r="H280" s="79"/>
      <c r="I280" s="109"/>
      <c r="J280" s="50"/>
      <c r="K280" s="40">
        <f>окт.25!K280+ноя.25!H280-ноя.25!G280</f>
        <v>-95536.390000000014</v>
      </c>
      <c r="L280" s="52"/>
    </row>
    <row r="281" spans="1:12" x14ac:dyDescent="0.25">
      <c r="A281" s="111"/>
      <c r="B281" s="109">
        <v>281</v>
      </c>
      <c r="C281" s="85">
        <v>32458</v>
      </c>
      <c r="D281" s="85">
        <v>32841</v>
      </c>
      <c r="E281" s="85">
        <f t="shared" si="10"/>
        <v>383</v>
      </c>
      <c r="F281" s="49">
        <v>8.25</v>
      </c>
      <c r="G281" s="40">
        <f t="shared" si="9"/>
        <v>3159.75</v>
      </c>
      <c r="H281" s="79">
        <v>5000</v>
      </c>
      <c r="I281" s="109">
        <v>296098</v>
      </c>
      <c r="J281" s="50">
        <v>45967</v>
      </c>
      <c r="K281" s="40">
        <f>окт.25!K281+ноя.25!H281-ноя.25!G281</f>
        <v>-7361</v>
      </c>
      <c r="L281" s="52"/>
    </row>
    <row r="282" spans="1:12" x14ac:dyDescent="0.25">
      <c r="A282" s="111"/>
      <c r="B282" s="109">
        <v>282</v>
      </c>
      <c r="C282" s="85">
        <v>575</v>
      </c>
      <c r="D282" s="85">
        <v>575</v>
      </c>
      <c r="E282" s="85">
        <f t="shared" si="10"/>
        <v>0</v>
      </c>
      <c r="F282" s="49">
        <v>8.25</v>
      </c>
      <c r="G282" s="40">
        <f t="shared" si="9"/>
        <v>0</v>
      </c>
      <c r="H282" s="79"/>
      <c r="I282" s="109"/>
      <c r="J282" s="50"/>
      <c r="K282" s="40">
        <f>окт.25!K282+ноя.25!H282-ноя.25!G282</f>
        <v>29.32</v>
      </c>
      <c r="L282" s="52"/>
    </row>
    <row r="283" spans="1:12" x14ac:dyDescent="0.25">
      <c r="A283" s="111"/>
      <c r="B283" s="109">
        <v>283</v>
      </c>
      <c r="C283" s="85">
        <v>4169</v>
      </c>
      <c r="D283" s="85">
        <v>4170</v>
      </c>
      <c r="E283" s="85">
        <f t="shared" si="10"/>
        <v>1</v>
      </c>
      <c r="F283" s="49">
        <v>8.25</v>
      </c>
      <c r="G283" s="40">
        <f t="shared" si="9"/>
        <v>8.25</v>
      </c>
      <c r="H283" s="79"/>
      <c r="I283" s="109"/>
      <c r="J283" s="50"/>
      <c r="K283" s="40">
        <f>окт.25!K283+ноя.25!H283-ноя.25!G283</f>
        <v>610.65000000000009</v>
      </c>
      <c r="L283" s="52"/>
    </row>
    <row r="284" spans="1:12" x14ac:dyDescent="0.25">
      <c r="A284" s="111"/>
      <c r="B284" s="109">
        <v>284</v>
      </c>
      <c r="C284" s="85">
        <v>9122</v>
      </c>
      <c r="D284" s="85">
        <v>9122</v>
      </c>
      <c r="E284" s="85">
        <f t="shared" si="10"/>
        <v>0</v>
      </c>
      <c r="F284" s="49">
        <v>8.25</v>
      </c>
      <c r="G284" s="40">
        <f t="shared" si="9"/>
        <v>0</v>
      </c>
      <c r="H284" s="79"/>
      <c r="I284" s="109"/>
      <c r="J284" s="50"/>
      <c r="K284" s="40">
        <f>окт.25!K284+ноя.25!H284-ноя.25!G284</f>
        <v>-13882.52</v>
      </c>
      <c r="L284" s="52"/>
    </row>
    <row r="285" spans="1:12" x14ac:dyDescent="0.25">
      <c r="A285" s="111"/>
      <c r="B285" s="109">
        <v>285</v>
      </c>
      <c r="C285" s="85">
        <v>107690</v>
      </c>
      <c r="D285" s="85">
        <v>109242</v>
      </c>
      <c r="E285" s="85">
        <f t="shared" si="10"/>
        <v>1552</v>
      </c>
      <c r="F285" s="49">
        <v>8.25</v>
      </c>
      <c r="G285" s="40">
        <f t="shared" si="9"/>
        <v>12804</v>
      </c>
      <c r="H285" s="79">
        <v>1500</v>
      </c>
      <c r="I285" s="109">
        <v>510172</v>
      </c>
      <c r="J285" s="50">
        <v>45966</v>
      </c>
      <c r="K285" s="40">
        <f>окт.25!K285+ноя.25!H285-ноя.25!G285</f>
        <v>-20605.989999999998</v>
      </c>
      <c r="L285" s="52"/>
    </row>
    <row r="286" spans="1:12" x14ac:dyDescent="0.25">
      <c r="A286" s="111"/>
      <c r="B286" s="109">
        <v>286</v>
      </c>
      <c r="C286" s="85">
        <v>136639</v>
      </c>
      <c r="D286" s="85">
        <v>138419</v>
      </c>
      <c r="E286" s="85">
        <f t="shared" si="10"/>
        <v>1780</v>
      </c>
      <c r="F286" s="68">
        <v>6.19</v>
      </c>
      <c r="G286" s="40">
        <f t="shared" si="9"/>
        <v>11018.2</v>
      </c>
      <c r="H286" s="79">
        <v>18371.919999999998</v>
      </c>
      <c r="I286" s="109">
        <v>230464</v>
      </c>
      <c r="J286" s="50">
        <v>45981</v>
      </c>
      <c r="K286" s="40">
        <f>окт.25!K286+ноя.25!H286-ноя.25!G286</f>
        <v>-1676.4700000000048</v>
      </c>
      <c r="L286" s="52"/>
    </row>
    <row r="287" spans="1:12" x14ac:dyDescent="0.25">
      <c r="A287" s="111"/>
      <c r="B287" s="109">
        <v>287</v>
      </c>
      <c r="C287" s="85">
        <v>44041</v>
      </c>
      <c r="D287" s="85">
        <v>44485</v>
      </c>
      <c r="E287" s="85">
        <f t="shared" si="10"/>
        <v>444</v>
      </c>
      <c r="F287" s="13">
        <v>8.25</v>
      </c>
      <c r="G287" s="40">
        <f t="shared" si="9"/>
        <v>3663</v>
      </c>
      <c r="H287" s="79">
        <v>3000</v>
      </c>
      <c r="I287" s="109">
        <v>232996</v>
      </c>
      <c r="J287" s="50">
        <v>45973</v>
      </c>
      <c r="K287" s="40">
        <f>окт.25!K287+ноя.25!H287-ноя.25!G287</f>
        <v>4928.3499999999985</v>
      </c>
      <c r="L287" s="52"/>
    </row>
    <row r="288" spans="1:12" x14ac:dyDescent="0.25">
      <c r="A288" s="111"/>
      <c r="B288" s="109">
        <v>288</v>
      </c>
      <c r="C288" s="85">
        <v>65265</v>
      </c>
      <c r="D288" s="85">
        <v>65754</v>
      </c>
      <c r="E288" s="85">
        <f t="shared" si="10"/>
        <v>489</v>
      </c>
      <c r="F288" s="13">
        <v>8.25</v>
      </c>
      <c r="G288" s="40">
        <f t="shared" si="9"/>
        <v>4034.25</v>
      </c>
      <c r="H288" s="79"/>
      <c r="I288" s="109"/>
      <c r="J288" s="50"/>
      <c r="K288" s="40">
        <f>окт.25!K288+ноя.25!H288-ноя.25!G288</f>
        <v>-2950.49</v>
      </c>
      <c r="L288" s="52"/>
    </row>
    <row r="289" spans="1:12" x14ac:dyDescent="0.25">
      <c r="A289" s="111"/>
      <c r="B289" s="109">
        <v>289</v>
      </c>
      <c r="C289" s="85">
        <v>4052</v>
      </c>
      <c r="D289" s="85">
        <v>4083</v>
      </c>
      <c r="E289" s="85">
        <f t="shared" si="10"/>
        <v>31</v>
      </c>
      <c r="F289" s="13">
        <v>8.25</v>
      </c>
      <c r="G289" s="40">
        <f t="shared" si="9"/>
        <v>255.75</v>
      </c>
      <c r="H289" s="79"/>
      <c r="I289" s="109"/>
      <c r="J289" s="50"/>
      <c r="K289" s="40">
        <f>окт.25!K289+ноя.25!H289-ноя.25!G289</f>
        <v>2641.07</v>
      </c>
      <c r="L289" s="52"/>
    </row>
    <row r="290" spans="1:12" x14ac:dyDescent="0.25">
      <c r="A290" s="111"/>
      <c r="B290" s="109">
        <v>290</v>
      </c>
      <c r="C290" s="85">
        <v>5</v>
      </c>
      <c r="D290" s="85">
        <v>5</v>
      </c>
      <c r="E290" s="85">
        <f t="shared" si="10"/>
        <v>0</v>
      </c>
      <c r="F290" s="13">
        <v>8.25</v>
      </c>
      <c r="G290" s="40">
        <f t="shared" si="9"/>
        <v>0</v>
      </c>
      <c r="H290" s="79"/>
      <c r="I290" s="109"/>
      <c r="J290" s="50"/>
      <c r="K290" s="40">
        <f>окт.25!K290+ноя.25!H290-ноя.25!G290</f>
        <v>0</v>
      </c>
      <c r="L290" s="52"/>
    </row>
    <row r="291" spans="1:12" x14ac:dyDescent="0.25">
      <c r="A291" s="111"/>
      <c r="B291" s="109">
        <v>291</v>
      </c>
      <c r="C291" s="85"/>
      <c r="D291" s="85"/>
      <c r="E291" s="85">
        <f t="shared" si="10"/>
        <v>0</v>
      </c>
      <c r="F291" s="13">
        <v>8.25</v>
      </c>
      <c r="G291" s="40">
        <f t="shared" si="9"/>
        <v>0</v>
      </c>
      <c r="H291" s="79"/>
      <c r="I291" s="109"/>
      <c r="J291" s="50"/>
      <c r="K291" s="40">
        <f>окт.25!K291+ноя.25!H291-ноя.25!G291</f>
        <v>0</v>
      </c>
      <c r="L291" s="52"/>
    </row>
    <row r="292" spans="1:12" x14ac:dyDescent="0.25">
      <c r="A292" s="111"/>
      <c r="B292" s="109">
        <v>292</v>
      </c>
      <c r="C292" s="85">
        <v>22823</v>
      </c>
      <c r="D292" s="85">
        <v>22855</v>
      </c>
      <c r="E292" s="85">
        <f t="shared" si="10"/>
        <v>32</v>
      </c>
      <c r="F292" s="68">
        <v>6.19</v>
      </c>
      <c r="G292" s="40">
        <f t="shared" si="9"/>
        <v>198.08</v>
      </c>
      <c r="H292" s="79"/>
      <c r="I292" s="109"/>
      <c r="J292" s="50"/>
      <c r="K292" s="40">
        <f>окт.25!K292+ноя.25!H292-ноя.25!G292</f>
        <v>4.5999999999995964</v>
      </c>
      <c r="L292" s="52"/>
    </row>
    <row r="293" spans="1:12" x14ac:dyDescent="0.25">
      <c r="A293" s="111"/>
      <c r="B293" s="109">
        <v>293</v>
      </c>
      <c r="C293" s="85">
        <v>2208</v>
      </c>
      <c r="D293" s="85">
        <v>2208</v>
      </c>
      <c r="E293" s="85">
        <f t="shared" si="10"/>
        <v>0</v>
      </c>
      <c r="F293" s="13">
        <v>8.25</v>
      </c>
      <c r="G293" s="40">
        <f t="shared" si="9"/>
        <v>0</v>
      </c>
      <c r="H293" s="79"/>
      <c r="I293" s="109"/>
      <c r="J293" s="50"/>
      <c r="K293" s="40">
        <f>окт.25!K293+ноя.25!H293-ноя.25!G293</f>
        <v>-16688.03</v>
      </c>
      <c r="L293" s="52"/>
    </row>
    <row r="294" spans="1:12" x14ac:dyDescent="0.25">
      <c r="A294" s="111"/>
      <c r="B294" s="109">
        <v>294</v>
      </c>
      <c r="C294" s="85">
        <v>46438</v>
      </c>
      <c r="D294" s="85">
        <v>46438</v>
      </c>
      <c r="E294" s="85">
        <f t="shared" si="10"/>
        <v>0</v>
      </c>
      <c r="F294" s="13">
        <v>8.25</v>
      </c>
      <c r="G294" s="40">
        <f t="shared" si="9"/>
        <v>0</v>
      </c>
      <c r="H294" s="79"/>
      <c r="I294" s="109"/>
      <c r="J294" s="50"/>
      <c r="K294" s="40">
        <f>окт.25!K294+ноя.25!H294-ноя.25!G294</f>
        <v>0</v>
      </c>
      <c r="L294" s="52"/>
    </row>
    <row r="295" spans="1:12" x14ac:dyDescent="0.25">
      <c r="A295" s="111"/>
      <c r="B295" s="109">
        <v>295</v>
      </c>
      <c r="C295" s="85"/>
      <c r="D295" s="85"/>
      <c r="E295" s="85">
        <f t="shared" si="10"/>
        <v>0</v>
      </c>
      <c r="F295" s="13">
        <v>8.25</v>
      </c>
      <c r="G295" s="40">
        <f t="shared" si="9"/>
        <v>0</v>
      </c>
      <c r="H295" s="79"/>
      <c r="I295" s="109"/>
      <c r="J295" s="50"/>
      <c r="K295" s="40">
        <f>окт.25!K295+ноя.25!H295-ноя.25!G295</f>
        <v>0</v>
      </c>
      <c r="L295" s="52"/>
    </row>
    <row r="296" spans="1:12" x14ac:dyDescent="0.25">
      <c r="A296" s="111"/>
      <c r="B296" s="109">
        <v>296</v>
      </c>
      <c r="C296" s="85"/>
      <c r="D296" s="85"/>
      <c r="E296" s="85">
        <f t="shared" si="10"/>
        <v>0</v>
      </c>
      <c r="F296" s="13">
        <v>8.25</v>
      </c>
      <c r="G296" s="40">
        <f t="shared" si="9"/>
        <v>0</v>
      </c>
      <c r="H296" s="79"/>
      <c r="I296" s="109"/>
      <c r="J296" s="50"/>
      <c r="K296" s="40">
        <f>окт.25!K296+ноя.25!H296-ноя.25!G296</f>
        <v>0</v>
      </c>
      <c r="L296" s="52"/>
    </row>
    <row r="297" spans="1:12" x14ac:dyDescent="0.25">
      <c r="A297" s="111"/>
      <c r="B297" s="109">
        <v>297</v>
      </c>
      <c r="C297" s="85"/>
      <c r="D297" s="85"/>
      <c r="E297" s="85">
        <f t="shared" si="10"/>
        <v>0</v>
      </c>
      <c r="F297" s="13">
        <v>8.25</v>
      </c>
      <c r="G297" s="40">
        <f t="shared" si="9"/>
        <v>0</v>
      </c>
      <c r="H297" s="79"/>
      <c r="I297" s="109"/>
      <c r="J297" s="50"/>
      <c r="K297" s="40">
        <f>окт.25!K297+ноя.25!H297-ноя.25!G297</f>
        <v>0</v>
      </c>
      <c r="L297" s="52"/>
    </row>
    <row r="298" spans="1:12" x14ac:dyDescent="0.25">
      <c r="A298" s="111"/>
      <c r="B298" s="109">
        <v>298</v>
      </c>
      <c r="C298" s="85"/>
      <c r="D298" s="85"/>
      <c r="E298" s="85">
        <f t="shared" si="10"/>
        <v>0</v>
      </c>
      <c r="F298" s="13">
        <v>8.25</v>
      </c>
      <c r="G298" s="40">
        <f t="shared" si="9"/>
        <v>0</v>
      </c>
      <c r="H298" s="79"/>
      <c r="I298" s="109"/>
      <c r="J298" s="50"/>
      <c r="K298" s="40">
        <f>окт.25!K298+ноя.25!H298-ноя.25!G298</f>
        <v>0</v>
      </c>
      <c r="L298" s="52"/>
    </row>
    <row r="299" spans="1:12" x14ac:dyDescent="0.25">
      <c r="A299" s="111"/>
      <c r="B299" s="109">
        <v>299</v>
      </c>
      <c r="C299" s="85"/>
      <c r="D299" s="85"/>
      <c r="E299" s="85">
        <f t="shared" si="10"/>
        <v>0</v>
      </c>
      <c r="F299" s="13">
        <v>8.25</v>
      </c>
      <c r="G299" s="40">
        <f t="shared" si="9"/>
        <v>0</v>
      </c>
      <c r="H299" s="79"/>
      <c r="I299" s="109"/>
      <c r="J299" s="50"/>
      <c r="K299" s="40">
        <f>окт.25!K299+ноя.25!H299-ноя.25!G299</f>
        <v>0</v>
      </c>
      <c r="L299" s="52"/>
    </row>
    <row r="300" spans="1:12" x14ac:dyDescent="0.25">
      <c r="A300" s="111"/>
      <c r="B300" s="109">
        <v>300</v>
      </c>
      <c r="C300" s="85">
        <v>26174</v>
      </c>
      <c r="D300" s="85">
        <v>27993</v>
      </c>
      <c r="E300" s="85">
        <f t="shared" si="10"/>
        <v>1819</v>
      </c>
      <c r="F300" s="70">
        <v>0</v>
      </c>
      <c r="G300" s="40">
        <f t="shared" si="9"/>
        <v>0</v>
      </c>
      <c r="H300" s="79"/>
      <c r="I300" s="109"/>
      <c r="J300" s="50"/>
      <c r="K300" s="40">
        <f>окт.25!K300+ноя.25!H300-ноя.25!G300</f>
        <v>20509.720000000005</v>
      </c>
      <c r="L300" s="52"/>
    </row>
    <row r="301" spans="1:12" x14ac:dyDescent="0.25">
      <c r="A301" s="111"/>
      <c r="B301" s="109">
        <v>301</v>
      </c>
      <c r="C301" s="85">
        <v>0</v>
      </c>
      <c r="D301" s="85">
        <v>234</v>
      </c>
      <c r="E301" s="85">
        <f t="shared" si="10"/>
        <v>234</v>
      </c>
      <c r="F301" s="13">
        <v>8.25</v>
      </c>
      <c r="G301" s="40">
        <f t="shared" si="9"/>
        <v>1930.5</v>
      </c>
      <c r="H301" s="79">
        <v>30000</v>
      </c>
      <c r="I301" s="109">
        <v>839804</v>
      </c>
      <c r="J301" s="50">
        <v>45966</v>
      </c>
      <c r="K301" s="40">
        <f>окт.25!K301+ноя.25!H301-ноя.25!G301</f>
        <v>138966.85999999999</v>
      </c>
      <c r="L301" s="52"/>
    </row>
    <row r="302" spans="1:12" x14ac:dyDescent="0.25">
      <c r="A302" s="111"/>
      <c r="B302" s="109">
        <v>302</v>
      </c>
      <c r="C302" s="85"/>
      <c r="D302" s="85"/>
      <c r="E302" s="85">
        <f t="shared" si="10"/>
        <v>0</v>
      </c>
      <c r="F302" s="13">
        <v>8.25</v>
      </c>
      <c r="G302" s="40">
        <f t="shared" si="9"/>
        <v>0</v>
      </c>
      <c r="H302" s="79"/>
      <c r="I302" s="109"/>
      <c r="J302" s="50"/>
      <c r="K302" s="40">
        <f>окт.25!K302+ноя.25!H302-ноя.25!G302</f>
        <v>0</v>
      </c>
      <c r="L302" s="52"/>
    </row>
    <row r="303" spans="1:12" x14ac:dyDescent="0.25">
      <c r="A303" s="111"/>
      <c r="B303" s="109">
        <v>303</v>
      </c>
      <c r="C303" s="85">
        <v>54824</v>
      </c>
      <c r="D303" s="85">
        <v>55510</v>
      </c>
      <c r="E303" s="85">
        <f t="shared" si="10"/>
        <v>686</v>
      </c>
      <c r="F303" s="70">
        <v>6.19</v>
      </c>
      <c r="G303" s="40">
        <f t="shared" si="9"/>
        <v>4246.34</v>
      </c>
      <c r="H303" s="79">
        <v>10000</v>
      </c>
      <c r="I303" s="109">
        <v>100144</v>
      </c>
      <c r="J303" s="50">
        <v>45984</v>
      </c>
      <c r="K303" s="40">
        <f>окт.25!K303+ноя.25!H303-ноя.25!G303</f>
        <v>120.29999999999836</v>
      </c>
      <c r="L303" s="52"/>
    </row>
    <row r="304" spans="1:12" x14ac:dyDescent="0.25">
      <c r="A304" s="111"/>
      <c r="B304" s="109">
        <v>304</v>
      </c>
      <c r="C304" s="85">
        <v>27859</v>
      </c>
      <c r="D304" s="85">
        <v>27888</v>
      </c>
      <c r="E304" s="85">
        <f t="shared" si="10"/>
        <v>29</v>
      </c>
      <c r="F304" s="13">
        <v>8.25</v>
      </c>
      <c r="G304" s="40">
        <f t="shared" si="9"/>
        <v>239.25</v>
      </c>
      <c r="H304" s="79"/>
      <c r="I304" s="109"/>
      <c r="J304" s="50"/>
      <c r="K304" s="40">
        <f>окт.25!K304+ноя.25!H304-ноя.25!G304</f>
        <v>-5530.4800000000005</v>
      </c>
      <c r="L304" s="52"/>
    </row>
    <row r="305" spans="1:12" x14ac:dyDescent="0.25">
      <c r="A305" s="115"/>
      <c r="B305" s="109">
        <v>305</v>
      </c>
      <c r="C305" s="85">
        <v>6499</v>
      </c>
      <c r="D305" s="85">
        <v>6657</v>
      </c>
      <c r="E305" s="85">
        <f t="shared" si="10"/>
        <v>158</v>
      </c>
      <c r="F305" s="13">
        <v>8.25</v>
      </c>
      <c r="G305" s="40">
        <f t="shared" si="9"/>
        <v>1303.5</v>
      </c>
      <c r="H305" s="79">
        <v>552.75</v>
      </c>
      <c r="I305" s="109">
        <v>423175</v>
      </c>
      <c r="J305" s="50">
        <v>45971</v>
      </c>
      <c r="K305" s="40">
        <f>окт.25!K305+ноя.25!H305-ноя.25!G305</f>
        <v>-1303.43</v>
      </c>
      <c r="L305" s="52"/>
    </row>
    <row r="306" spans="1:12" x14ac:dyDescent="0.25">
      <c r="A306" s="111"/>
      <c r="B306" s="109">
        <v>306</v>
      </c>
      <c r="C306" s="85"/>
      <c r="D306" s="85"/>
      <c r="E306" s="85">
        <f t="shared" si="10"/>
        <v>0</v>
      </c>
      <c r="F306" s="13">
        <v>8.25</v>
      </c>
      <c r="G306" s="40">
        <f t="shared" si="9"/>
        <v>0</v>
      </c>
      <c r="H306" s="79"/>
      <c r="I306" s="109"/>
      <c r="J306" s="50"/>
      <c r="K306" s="40">
        <f>окт.25!K306+ноя.25!H306-ноя.25!G306</f>
        <v>0</v>
      </c>
      <c r="L306" s="52"/>
    </row>
    <row r="307" spans="1:12" x14ac:dyDescent="0.25">
      <c r="A307" s="111"/>
      <c r="B307" s="109">
        <v>307</v>
      </c>
      <c r="C307" s="85"/>
      <c r="D307" s="85"/>
      <c r="E307" s="85">
        <f t="shared" si="10"/>
        <v>0</v>
      </c>
      <c r="F307" s="13">
        <v>8.25</v>
      </c>
      <c r="G307" s="40">
        <f t="shared" si="9"/>
        <v>0</v>
      </c>
      <c r="H307" s="79"/>
      <c r="I307" s="109"/>
      <c r="J307" s="50"/>
      <c r="K307" s="40">
        <f>окт.25!K307+ноя.25!H307-ноя.25!G307</f>
        <v>0</v>
      </c>
      <c r="L307" s="52"/>
    </row>
    <row r="308" spans="1:12" x14ac:dyDescent="0.25">
      <c r="A308" s="111"/>
      <c r="B308" s="109">
        <v>308</v>
      </c>
      <c r="C308" s="85">
        <v>10</v>
      </c>
      <c r="D308" s="85">
        <v>20</v>
      </c>
      <c r="E308" s="85">
        <f t="shared" si="10"/>
        <v>10</v>
      </c>
      <c r="F308" s="13">
        <v>8.25</v>
      </c>
      <c r="G308" s="40">
        <f t="shared" si="9"/>
        <v>82.5</v>
      </c>
      <c r="H308" s="79"/>
      <c r="I308" s="109"/>
      <c r="J308" s="50"/>
      <c r="K308" s="40">
        <f>окт.25!K308+ноя.25!H308-ноя.25!G308</f>
        <v>-82.5</v>
      </c>
      <c r="L308" s="52"/>
    </row>
    <row r="309" spans="1:12" x14ac:dyDescent="0.25">
      <c r="A309" s="111"/>
      <c r="B309" s="109">
        <v>309</v>
      </c>
      <c r="C309" s="85"/>
      <c r="D309" s="85"/>
      <c r="E309" s="85">
        <f t="shared" si="10"/>
        <v>0</v>
      </c>
      <c r="F309" s="13">
        <v>8.25</v>
      </c>
      <c r="G309" s="40">
        <f t="shared" si="9"/>
        <v>0</v>
      </c>
      <c r="H309" s="79"/>
      <c r="I309" s="109"/>
      <c r="J309" s="50"/>
      <c r="K309" s="40">
        <f>окт.25!K309+ноя.25!H309-ноя.25!G309</f>
        <v>0</v>
      </c>
      <c r="L309" s="52"/>
    </row>
    <row r="310" spans="1:12" x14ac:dyDescent="0.25">
      <c r="A310" s="111"/>
      <c r="B310" s="109">
        <v>310</v>
      </c>
      <c r="C310" s="85">
        <v>5</v>
      </c>
      <c r="D310" s="85">
        <v>10</v>
      </c>
      <c r="E310" s="85">
        <f t="shared" ref="E310:E341" si="11">D310-C310</f>
        <v>5</v>
      </c>
      <c r="F310" s="13">
        <v>8.25</v>
      </c>
      <c r="G310" s="40">
        <f t="shared" si="9"/>
        <v>41.25</v>
      </c>
      <c r="H310" s="79"/>
      <c r="I310" s="109"/>
      <c r="J310" s="50"/>
      <c r="K310" s="40">
        <f>окт.25!K310+ноя.25!H310-ноя.25!G310</f>
        <v>-77.900000000000006</v>
      </c>
      <c r="L310" s="52"/>
    </row>
    <row r="311" spans="1:12" x14ac:dyDescent="0.25">
      <c r="A311" s="111"/>
      <c r="B311" s="109">
        <v>311</v>
      </c>
      <c r="C311" s="85"/>
      <c r="D311" s="85"/>
      <c r="E311" s="85">
        <f t="shared" si="11"/>
        <v>0</v>
      </c>
      <c r="F311" s="13">
        <v>8.25</v>
      </c>
      <c r="G311" s="40">
        <f t="shared" si="9"/>
        <v>0</v>
      </c>
      <c r="H311" s="79"/>
      <c r="I311" s="109"/>
      <c r="J311" s="50"/>
      <c r="K311" s="40">
        <f>окт.25!K311+ноя.25!H311-ноя.25!G311</f>
        <v>0</v>
      </c>
      <c r="L311" s="52"/>
    </row>
    <row r="312" spans="1:12" x14ac:dyDescent="0.25">
      <c r="A312" s="111"/>
      <c r="B312" s="109">
        <v>312</v>
      </c>
      <c r="C312" s="85"/>
      <c r="D312" s="85"/>
      <c r="E312" s="85">
        <f t="shared" si="11"/>
        <v>0</v>
      </c>
      <c r="F312" s="13">
        <v>8.25</v>
      </c>
      <c r="G312" s="40">
        <f t="shared" si="9"/>
        <v>0</v>
      </c>
      <c r="H312" s="79"/>
      <c r="I312" s="109"/>
      <c r="J312" s="50"/>
      <c r="K312" s="40">
        <f>окт.25!K312+ноя.25!H312-ноя.25!G312</f>
        <v>0</v>
      </c>
      <c r="L312" s="52"/>
    </row>
    <row r="313" spans="1:12" x14ac:dyDescent="0.25">
      <c r="A313" s="111"/>
      <c r="B313" s="109">
        <v>313</v>
      </c>
      <c r="C313" s="85">
        <v>14759</v>
      </c>
      <c r="D313" s="85">
        <v>14798</v>
      </c>
      <c r="E313" s="85">
        <f t="shared" si="11"/>
        <v>39</v>
      </c>
      <c r="F313" s="13">
        <v>8.25</v>
      </c>
      <c r="G313" s="40">
        <f t="shared" si="9"/>
        <v>321.75</v>
      </c>
      <c r="H313" s="79"/>
      <c r="I313" s="109"/>
      <c r="J313" s="50"/>
      <c r="K313" s="40">
        <f>окт.25!K313+ноя.25!H313-ноя.25!G313</f>
        <v>-4053.1000000000004</v>
      </c>
      <c r="L313" s="52"/>
    </row>
    <row r="314" spans="1:12" x14ac:dyDescent="0.25">
      <c r="A314" s="111"/>
      <c r="B314" s="109">
        <v>314</v>
      </c>
      <c r="C314" s="85"/>
      <c r="D314" s="85"/>
      <c r="E314" s="85">
        <f t="shared" si="11"/>
        <v>0</v>
      </c>
      <c r="F314" s="13">
        <v>8.25</v>
      </c>
      <c r="G314" s="40">
        <f t="shared" si="9"/>
        <v>0</v>
      </c>
      <c r="H314" s="79"/>
      <c r="I314" s="109"/>
      <c r="J314" s="50"/>
      <c r="K314" s="40">
        <f>окт.25!K314+ноя.25!H314-ноя.25!G314</f>
        <v>0</v>
      </c>
      <c r="L314" s="52"/>
    </row>
    <row r="315" spans="1:12" x14ac:dyDescent="0.25">
      <c r="A315" s="111"/>
      <c r="B315" s="109">
        <v>315</v>
      </c>
      <c r="C315" s="85"/>
      <c r="D315" s="85"/>
      <c r="E315" s="85">
        <f t="shared" si="11"/>
        <v>0</v>
      </c>
      <c r="F315" s="13">
        <v>8.25</v>
      </c>
      <c r="G315" s="40">
        <f t="shared" si="9"/>
        <v>0</v>
      </c>
      <c r="H315" s="79"/>
      <c r="I315" s="109"/>
      <c r="J315" s="50"/>
      <c r="K315" s="40">
        <f>окт.25!K315+ноя.25!H315-ноя.25!G315</f>
        <v>0</v>
      </c>
      <c r="L315" s="52"/>
    </row>
    <row r="316" spans="1:12" x14ac:dyDescent="0.25">
      <c r="A316" s="67"/>
      <c r="B316" s="109">
        <v>316</v>
      </c>
      <c r="C316" s="85">
        <v>67738</v>
      </c>
      <c r="D316" s="85">
        <v>68545</v>
      </c>
      <c r="E316" s="85">
        <f t="shared" si="11"/>
        <v>807</v>
      </c>
      <c r="F316" s="68">
        <v>6.19</v>
      </c>
      <c r="G316" s="40">
        <f t="shared" si="9"/>
        <v>4995.33</v>
      </c>
      <c r="H316" s="79">
        <f>5000+5000</f>
        <v>10000</v>
      </c>
      <c r="I316" s="109" t="s">
        <v>129</v>
      </c>
      <c r="J316" s="50" t="s">
        <v>130</v>
      </c>
      <c r="K316" s="40">
        <f>окт.25!K316+ноя.25!H316-ноя.25!G316</f>
        <v>1224.6200000000008</v>
      </c>
      <c r="L316" s="52"/>
    </row>
    <row r="317" spans="1:12" x14ac:dyDescent="0.25">
      <c r="A317" s="111"/>
      <c r="B317" s="109">
        <v>317</v>
      </c>
      <c r="C317" s="85">
        <v>17161</v>
      </c>
      <c r="D317" s="85">
        <v>17958</v>
      </c>
      <c r="E317" s="85">
        <f t="shared" si="11"/>
        <v>797</v>
      </c>
      <c r="F317" s="68">
        <v>6.19</v>
      </c>
      <c r="G317" s="40">
        <f t="shared" si="9"/>
        <v>4933.43</v>
      </c>
      <c r="H317" s="79">
        <f>2800+200</f>
        <v>3000</v>
      </c>
      <c r="I317" s="109" t="s">
        <v>131</v>
      </c>
      <c r="J317" s="50" t="s">
        <v>130</v>
      </c>
      <c r="K317" s="40">
        <f>окт.25!K317+ноя.25!H317-ноя.25!G317</f>
        <v>-4762.4600000000009</v>
      </c>
      <c r="L317" s="52"/>
    </row>
    <row r="318" spans="1:12" x14ac:dyDescent="0.25">
      <c r="A318" s="111"/>
      <c r="B318" s="109">
        <v>318</v>
      </c>
      <c r="C318" s="85">
        <v>23</v>
      </c>
      <c r="D318" s="85">
        <v>23</v>
      </c>
      <c r="E318" s="85">
        <f t="shared" si="11"/>
        <v>0</v>
      </c>
      <c r="F318" s="13">
        <v>8.25</v>
      </c>
      <c r="G318" s="40">
        <f t="shared" si="9"/>
        <v>0</v>
      </c>
      <c r="H318" s="79"/>
      <c r="I318" s="109"/>
      <c r="J318" s="50"/>
      <c r="K318" s="40">
        <f>окт.25!K318+ноя.25!H318-ноя.25!G318</f>
        <v>-21.990000000000002</v>
      </c>
      <c r="L318" s="52"/>
    </row>
    <row r="319" spans="1:12" x14ac:dyDescent="0.25">
      <c r="A319" s="111"/>
      <c r="B319" s="109">
        <v>319</v>
      </c>
      <c r="C319" s="85"/>
      <c r="D319" s="85"/>
      <c r="E319" s="85">
        <f t="shared" si="11"/>
        <v>0</v>
      </c>
      <c r="F319" s="13">
        <v>8.25</v>
      </c>
      <c r="G319" s="40">
        <f t="shared" si="9"/>
        <v>0</v>
      </c>
      <c r="H319" s="79"/>
      <c r="I319" s="109"/>
      <c r="J319" s="50"/>
      <c r="K319" s="40">
        <f>окт.25!K319+ноя.25!H319-ноя.25!G319</f>
        <v>0</v>
      </c>
      <c r="L319" s="52"/>
    </row>
    <row r="320" spans="1:12" x14ac:dyDescent="0.25">
      <c r="A320" s="111"/>
      <c r="B320" s="109">
        <v>320</v>
      </c>
      <c r="C320" s="85">
        <v>164</v>
      </c>
      <c r="D320" s="85">
        <v>164</v>
      </c>
      <c r="E320" s="85">
        <f t="shared" si="11"/>
        <v>0</v>
      </c>
      <c r="F320" s="13">
        <v>8.25</v>
      </c>
      <c r="G320" s="40">
        <f t="shared" si="9"/>
        <v>0</v>
      </c>
      <c r="H320" s="79"/>
      <c r="I320" s="109"/>
      <c r="J320" s="50"/>
      <c r="K320" s="40">
        <f>окт.25!K320+ноя.25!H320-ноя.25!G320</f>
        <v>0</v>
      </c>
      <c r="L320" s="52"/>
    </row>
    <row r="321" spans="1:12" x14ac:dyDescent="0.25">
      <c r="A321" s="111"/>
      <c r="B321" s="109">
        <v>321</v>
      </c>
      <c r="C321" s="85">
        <v>30</v>
      </c>
      <c r="D321" s="85">
        <v>30</v>
      </c>
      <c r="E321" s="85">
        <f t="shared" si="11"/>
        <v>0</v>
      </c>
      <c r="F321" s="13">
        <v>8.25</v>
      </c>
      <c r="G321" s="40">
        <f t="shared" si="9"/>
        <v>0</v>
      </c>
      <c r="H321" s="79"/>
      <c r="I321" s="109"/>
      <c r="J321" s="50"/>
      <c r="K321" s="40">
        <f>окт.25!K321+ноя.25!H321-ноя.25!G321</f>
        <v>-16.5</v>
      </c>
      <c r="L321" s="52"/>
    </row>
    <row r="322" spans="1:12" x14ac:dyDescent="0.25">
      <c r="A322" s="111"/>
      <c r="B322" s="109">
        <v>322</v>
      </c>
      <c r="C322" s="85">
        <v>44110</v>
      </c>
      <c r="D322" s="85">
        <v>45230</v>
      </c>
      <c r="E322" s="85">
        <f t="shared" si="11"/>
        <v>1120</v>
      </c>
      <c r="F322" s="13">
        <v>8.25</v>
      </c>
      <c r="G322" s="40">
        <f t="shared" si="9"/>
        <v>9240</v>
      </c>
      <c r="H322" s="79"/>
      <c r="I322" s="109"/>
      <c r="J322" s="50"/>
      <c r="K322" s="40">
        <f>окт.25!K322+ноя.25!H322-ноя.25!G322</f>
        <v>-15416.760000000002</v>
      </c>
      <c r="L322" s="52"/>
    </row>
    <row r="323" spans="1:12" x14ac:dyDescent="0.25">
      <c r="A323" s="111"/>
      <c r="B323" s="109">
        <v>323</v>
      </c>
      <c r="C323" s="85"/>
      <c r="D323" s="85"/>
      <c r="E323" s="85">
        <f t="shared" si="11"/>
        <v>0</v>
      </c>
      <c r="F323" s="13">
        <v>8.25</v>
      </c>
      <c r="G323" s="40">
        <f t="shared" si="9"/>
        <v>0</v>
      </c>
      <c r="H323" s="79"/>
      <c r="I323" s="109"/>
      <c r="J323" s="50"/>
      <c r="K323" s="40">
        <f>окт.25!K323+ноя.25!H323-ноя.25!G323</f>
        <v>0</v>
      </c>
      <c r="L323" s="52"/>
    </row>
    <row r="324" spans="1:12" x14ac:dyDescent="0.25">
      <c r="A324" s="111"/>
      <c r="B324" s="109">
        <v>324</v>
      </c>
      <c r="C324" s="85">
        <v>1428</v>
      </c>
      <c r="D324" s="85">
        <v>1428</v>
      </c>
      <c r="E324" s="85">
        <f t="shared" si="11"/>
        <v>0</v>
      </c>
      <c r="F324" s="13">
        <v>8.25</v>
      </c>
      <c r="G324" s="40">
        <f t="shared" si="9"/>
        <v>0</v>
      </c>
      <c r="H324" s="79"/>
      <c r="I324" s="109"/>
      <c r="J324" s="50"/>
      <c r="K324" s="40">
        <f>окт.25!K324+ноя.25!H324-ноя.25!G324</f>
        <v>20000</v>
      </c>
      <c r="L324" s="52"/>
    </row>
    <row r="325" spans="1:12" x14ac:dyDescent="0.25">
      <c r="A325" s="111"/>
      <c r="B325" s="109">
        <v>325</v>
      </c>
      <c r="C325" s="85"/>
      <c r="D325" s="85"/>
      <c r="E325" s="85">
        <f t="shared" si="11"/>
        <v>0</v>
      </c>
      <c r="F325" s="13">
        <v>8.25</v>
      </c>
      <c r="G325" s="40">
        <f t="shared" si="9"/>
        <v>0</v>
      </c>
      <c r="H325" s="79"/>
      <c r="I325" s="109"/>
      <c r="J325" s="50"/>
      <c r="K325" s="40">
        <f>окт.25!K325+ноя.25!H325-ноя.25!G325</f>
        <v>0</v>
      </c>
      <c r="L325" s="52"/>
    </row>
    <row r="326" spans="1:12" x14ac:dyDescent="0.25">
      <c r="A326" s="111"/>
      <c r="B326" s="109">
        <v>326</v>
      </c>
      <c r="C326" s="85"/>
      <c r="D326" s="85"/>
      <c r="E326" s="85">
        <f t="shared" si="11"/>
        <v>0</v>
      </c>
      <c r="F326" s="13">
        <v>8.25</v>
      </c>
      <c r="G326" s="40">
        <f t="shared" si="9"/>
        <v>0</v>
      </c>
      <c r="H326" s="79"/>
      <c r="I326" s="109"/>
      <c r="J326" s="50"/>
      <c r="K326" s="40">
        <f>окт.25!K326+ноя.25!H326-ноя.25!G326</f>
        <v>0</v>
      </c>
      <c r="L326" s="52"/>
    </row>
    <row r="327" spans="1:12" x14ac:dyDescent="0.25">
      <c r="A327" s="111"/>
      <c r="B327" s="109">
        <v>327</v>
      </c>
      <c r="C327" s="85"/>
      <c r="D327" s="85"/>
      <c r="E327" s="85">
        <f t="shared" si="11"/>
        <v>0</v>
      </c>
      <c r="F327" s="13">
        <v>8.25</v>
      </c>
      <c r="G327" s="40">
        <f t="shared" si="9"/>
        <v>0</v>
      </c>
      <c r="H327" s="79"/>
      <c r="I327" s="109"/>
      <c r="J327" s="50"/>
      <c r="K327" s="40">
        <f>окт.25!K327+ноя.25!H327-ноя.25!G327</f>
        <v>0</v>
      </c>
      <c r="L327" s="52"/>
    </row>
    <row r="328" spans="1:12" x14ac:dyDescent="0.25">
      <c r="A328" s="111"/>
      <c r="B328" s="109">
        <v>328</v>
      </c>
      <c r="C328" s="85">
        <v>26431</v>
      </c>
      <c r="D328" s="85">
        <v>27040</v>
      </c>
      <c r="E328" s="85">
        <f t="shared" si="11"/>
        <v>609</v>
      </c>
      <c r="F328" s="13">
        <v>8.25</v>
      </c>
      <c r="G328" s="40">
        <f t="shared" si="9"/>
        <v>5024.25</v>
      </c>
      <c r="H328" s="79">
        <v>5000</v>
      </c>
      <c r="I328" s="109">
        <v>97194</v>
      </c>
      <c r="J328" s="50">
        <v>45971</v>
      </c>
      <c r="K328" s="40">
        <f>окт.25!K328+ноя.25!H328-ноя.25!G328</f>
        <v>3570.8999999999996</v>
      </c>
      <c r="L328" s="52"/>
    </row>
    <row r="329" spans="1:12" x14ac:dyDescent="0.25">
      <c r="A329" s="111"/>
      <c r="B329" s="109">
        <v>329</v>
      </c>
      <c r="C329" s="85"/>
      <c r="D329" s="85"/>
      <c r="E329" s="85">
        <f t="shared" si="11"/>
        <v>0</v>
      </c>
      <c r="F329" s="13">
        <v>8.25</v>
      </c>
      <c r="G329" s="40">
        <f t="shared" si="9"/>
        <v>0</v>
      </c>
      <c r="H329" s="79"/>
      <c r="I329" s="109"/>
      <c r="J329" s="50"/>
      <c r="K329" s="40">
        <f>окт.25!K329+ноя.25!H329-ноя.25!G329</f>
        <v>0</v>
      </c>
      <c r="L329" s="52"/>
    </row>
    <row r="330" spans="1:12" x14ac:dyDescent="0.25">
      <c r="A330" s="111"/>
      <c r="B330" s="109">
        <v>330</v>
      </c>
      <c r="C330" s="85">
        <v>9181</v>
      </c>
      <c r="D330" s="85">
        <v>9190</v>
      </c>
      <c r="E330" s="85">
        <f t="shared" si="11"/>
        <v>9</v>
      </c>
      <c r="F330" s="13">
        <v>8.25</v>
      </c>
      <c r="G330" s="40">
        <f t="shared" si="9"/>
        <v>74.25</v>
      </c>
      <c r="H330" s="79">
        <v>1204.5</v>
      </c>
      <c r="I330" s="109">
        <v>421570</v>
      </c>
      <c r="J330" s="50">
        <v>45972</v>
      </c>
      <c r="K330" s="40">
        <f>окт.25!K330+ноя.25!H330-ноя.25!G330</f>
        <v>-74.25</v>
      </c>
      <c r="L330" s="52"/>
    </row>
    <row r="331" spans="1:12" x14ac:dyDescent="0.25">
      <c r="A331" s="111"/>
      <c r="B331" s="109">
        <v>331</v>
      </c>
      <c r="C331" s="85"/>
      <c r="D331" s="85"/>
      <c r="E331" s="85">
        <f t="shared" si="11"/>
        <v>0</v>
      </c>
      <c r="F331" s="13">
        <v>8.25</v>
      </c>
      <c r="G331" s="40">
        <f t="shared" si="9"/>
        <v>0</v>
      </c>
      <c r="H331" s="79"/>
      <c r="I331" s="109"/>
      <c r="J331" s="50"/>
      <c r="K331" s="40">
        <f>окт.25!K331+ноя.25!H331-ноя.25!G331</f>
        <v>0</v>
      </c>
      <c r="L331" s="52"/>
    </row>
    <row r="332" spans="1:12" x14ac:dyDescent="0.25">
      <c r="A332" s="111"/>
      <c r="B332" s="109">
        <v>332</v>
      </c>
      <c r="C332" s="85"/>
      <c r="D332" s="85"/>
      <c r="E332" s="85">
        <f t="shared" si="11"/>
        <v>0</v>
      </c>
      <c r="F332" s="13">
        <v>8.25</v>
      </c>
      <c r="G332" s="40">
        <f t="shared" ref="G332:G354" si="12">F332*E332</f>
        <v>0</v>
      </c>
      <c r="H332" s="79"/>
      <c r="I332" s="109"/>
      <c r="J332" s="50"/>
      <c r="K332" s="40">
        <f>окт.25!K332+ноя.25!H332-ноя.25!G332</f>
        <v>0</v>
      </c>
      <c r="L332" s="52"/>
    </row>
    <row r="333" spans="1:12" x14ac:dyDescent="0.25">
      <c r="A333" s="111"/>
      <c r="B333" s="109">
        <v>333</v>
      </c>
      <c r="C333" s="85"/>
      <c r="D333" s="85"/>
      <c r="E333" s="85">
        <f t="shared" si="11"/>
        <v>0</v>
      </c>
      <c r="F333" s="13">
        <v>8.25</v>
      </c>
      <c r="G333" s="40">
        <f t="shared" si="12"/>
        <v>0</v>
      </c>
      <c r="H333" s="79"/>
      <c r="I333" s="109"/>
      <c r="J333" s="50"/>
      <c r="K333" s="40">
        <f>окт.25!K333+ноя.25!H333-ноя.25!G333</f>
        <v>0</v>
      </c>
      <c r="L333" s="52"/>
    </row>
    <row r="334" spans="1:12" x14ac:dyDescent="0.25">
      <c r="A334" s="111"/>
      <c r="B334" s="109">
        <v>334</v>
      </c>
      <c r="C334" s="85"/>
      <c r="D334" s="85"/>
      <c r="E334" s="85">
        <f t="shared" si="11"/>
        <v>0</v>
      </c>
      <c r="F334" s="13">
        <v>8.25</v>
      </c>
      <c r="G334" s="40">
        <f t="shared" si="12"/>
        <v>0</v>
      </c>
      <c r="H334" s="79"/>
      <c r="I334" s="109"/>
      <c r="J334" s="50"/>
      <c r="K334" s="40">
        <f>окт.25!K334+ноя.25!H334-ноя.25!G334</f>
        <v>0</v>
      </c>
      <c r="L334" s="52"/>
    </row>
    <row r="335" spans="1:12" x14ac:dyDescent="0.25">
      <c r="A335" s="111"/>
      <c r="B335" s="109">
        <v>335</v>
      </c>
      <c r="C335" s="85">
        <v>4465</v>
      </c>
      <c r="D335" s="85">
        <v>4512</v>
      </c>
      <c r="E335" s="85">
        <f t="shared" si="11"/>
        <v>47</v>
      </c>
      <c r="F335" s="13">
        <v>8.25</v>
      </c>
      <c r="G335" s="40">
        <f t="shared" si="12"/>
        <v>387.75</v>
      </c>
      <c r="H335" s="79"/>
      <c r="I335" s="109"/>
      <c r="J335" s="50"/>
      <c r="K335" s="40">
        <f>окт.25!K335+ноя.25!H335-ноя.25!G335</f>
        <v>-3944.53</v>
      </c>
      <c r="L335" s="52"/>
    </row>
    <row r="336" spans="1:12" x14ac:dyDescent="0.25">
      <c r="A336" s="111"/>
      <c r="B336" s="109">
        <v>336</v>
      </c>
      <c r="C336" s="85">
        <v>68985</v>
      </c>
      <c r="D336" s="85">
        <v>69708</v>
      </c>
      <c r="E336" s="85">
        <f t="shared" si="11"/>
        <v>723</v>
      </c>
      <c r="F336" s="68">
        <v>6.19</v>
      </c>
      <c r="G336" s="40">
        <f t="shared" si="12"/>
        <v>4475.37</v>
      </c>
      <c r="H336" s="79">
        <v>4500</v>
      </c>
      <c r="I336" s="109">
        <v>116850</v>
      </c>
      <c r="J336" s="50">
        <v>45974</v>
      </c>
      <c r="K336" s="40">
        <f>окт.25!K336+ноя.25!H336-ноя.25!G336</f>
        <v>2356.2699999999995</v>
      </c>
      <c r="L336" s="52"/>
    </row>
    <row r="337" spans="1:12" x14ac:dyDescent="0.25">
      <c r="A337" s="111"/>
      <c r="B337" s="109">
        <v>337</v>
      </c>
      <c r="C337" s="85">
        <v>2</v>
      </c>
      <c r="D337" s="85">
        <v>2</v>
      </c>
      <c r="E337" s="85">
        <f t="shared" si="11"/>
        <v>0</v>
      </c>
      <c r="F337" s="13">
        <v>8.25</v>
      </c>
      <c r="G337" s="40">
        <f t="shared" si="12"/>
        <v>0</v>
      </c>
      <c r="H337" s="79"/>
      <c r="I337" s="109"/>
      <c r="J337" s="50"/>
      <c r="K337" s="40">
        <f>окт.25!K337+ноя.25!H337-ноя.25!G337</f>
        <v>0</v>
      </c>
      <c r="L337" s="52"/>
    </row>
    <row r="338" spans="1:12" x14ac:dyDescent="0.25">
      <c r="A338" s="111"/>
      <c r="B338" s="109">
        <v>338</v>
      </c>
      <c r="C338" s="85">
        <v>25729</v>
      </c>
      <c r="D338" s="85">
        <v>25729</v>
      </c>
      <c r="E338" s="85">
        <f t="shared" si="11"/>
        <v>0</v>
      </c>
      <c r="F338" s="13">
        <v>8.25</v>
      </c>
      <c r="G338" s="40">
        <f t="shared" si="12"/>
        <v>0</v>
      </c>
      <c r="H338" s="79"/>
      <c r="I338" s="109"/>
      <c r="J338" s="50"/>
      <c r="K338" s="40">
        <f>окт.25!K338+ноя.25!H338-ноя.25!G338</f>
        <v>10187.07</v>
      </c>
      <c r="L338" s="52"/>
    </row>
    <row r="339" spans="1:12" x14ac:dyDescent="0.25">
      <c r="A339" s="111"/>
      <c r="B339" s="109">
        <v>339</v>
      </c>
      <c r="C339" s="85">
        <v>1217</v>
      </c>
      <c r="D339" s="85">
        <v>1230</v>
      </c>
      <c r="E339" s="85">
        <f t="shared" si="11"/>
        <v>13</v>
      </c>
      <c r="F339" s="13">
        <v>8.25</v>
      </c>
      <c r="G339" s="40">
        <f t="shared" si="12"/>
        <v>107.25</v>
      </c>
      <c r="H339" s="79">
        <f>100</f>
        <v>100</v>
      </c>
      <c r="I339" s="109">
        <v>196262</v>
      </c>
      <c r="J339" s="50">
        <v>45971</v>
      </c>
      <c r="K339" s="40">
        <f>окт.25!K339+ноя.25!H339-ноя.25!G339</f>
        <v>906.56999999999971</v>
      </c>
      <c r="L339" s="52"/>
    </row>
    <row r="340" spans="1:12" x14ac:dyDescent="0.25">
      <c r="A340" s="111"/>
      <c r="B340" s="109">
        <v>340</v>
      </c>
      <c r="C340" s="85"/>
      <c r="D340" s="85"/>
      <c r="E340" s="85">
        <f t="shared" si="11"/>
        <v>0</v>
      </c>
      <c r="F340" s="13">
        <v>8.25</v>
      </c>
      <c r="G340" s="40">
        <f t="shared" si="12"/>
        <v>0</v>
      </c>
      <c r="H340" s="79"/>
      <c r="I340" s="109"/>
      <c r="J340" s="50"/>
      <c r="K340" s="40">
        <f>окт.25!K340+ноя.25!H340-ноя.25!G340</f>
        <v>0</v>
      </c>
      <c r="L340" s="52"/>
    </row>
    <row r="341" spans="1:12" x14ac:dyDescent="0.25">
      <c r="A341" s="111"/>
      <c r="B341" s="109">
        <v>341</v>
      </c>
      <c r="C341" s="85">
        <v>184324</v>
      </c>
      <c r="D341" s="85">
        <v>185580</v>
      </c>
      <c r="E341" s="85">
        <f t="shared" si="11"/>
        <v>1256</v>
      </c>
      <c r="F341" s="68">
        <v>6.19</v>
      </c>
      <c r="G341" s="40">
        <f t="shared" si="12"/>
        <v>7774.64</v>
      </c>
      <c r="H341" s="79">
        <f>9000+7120</f>
        <v>16120</v>
      </c>
      <c r="I341" s="109" t="s">
        <v>132</v>
      </c>
      <c r="J341" s="50" t="s">
        <v>133</v>
      </c>
      <c r="K341" s="40">
        <f>окт.25!K341+ноя.25!H341-ноя.25!G341</f>
        <v>-8239.5600000000013</v>
      </c>
      <c r="L341" s="52">
        <v>20354009</v>
      </c>
    </row>
    <row r="342" spans="1:12" x14ac:dyDescent="0.25">
      <c r="A342" s="111"/>
      <c r="B342" s="109">
        <v>342</v>
      </c>
      <c r="C342" s="85">
        <v>68598</v>
      </c>
      <c r="D342" s="85">
        <v>68826</v>
      </c>
      <c r="E342" s="85">
        <f t="shared" ref="E342:E354" si="13">D342-C342</f>
        <v>228</v>
      </c>
      <c r="F342" s="13">
        <v>8.25</v>
      </c>
      <c r="G342" s="40">
        <f t="shared" si="12"/>
        <v>1881</v>
      </c>
      <c r="H342" s="79">
        <v>8680</v>
      </c>
      <c r="I342" s="109">
        <v>480279</v>
      </c>
      <c r="J342" s="50">
        <v>45978</v>
      </c>
      <c r="K342" s="40">
        <f>окт.25!K342+ноя.25!H342-ноя.25!G342</f>
        <v>-1080.5599999999995</v>
      </c>
      <c r="L342" s="52"/>
    </row>
    <row r="343" spans="1:12" x14ac:dyDescent="0.25">
      <c r="A343" s="111"/>
      <c r="B343" s="109">
        <v>343</v>
      </c>
      <c r="C343" s="85"/>
      <c r="D343" s="85"/>
      <c r="E343" s="85">
        <f t="shared" si="13"/>
        <v>0</v>
      </c>
      <c r="F343" s="13">
        <v>8.25</v>
      </c>
      <c r="G343" s="40">
        <f t="shared" si="12"/>
        <v>0</v>
      </c>
      <c r="H343" s="79"/>
      <c r="I343" s="109"/>
      <c r="J343" s="50"/>
      <c r="K343" s="40">
        <f>окт.25!K343+ноя.25!H343-ноя.25!G343</f>
        <v>0</v>
      </c>
      <c r="L343" s="52"/>
    </row>
    <row r="344" spans="1:12" x14ac:dyDescent="0.25">
      <c r="A344" s="111"/>
      <c r="B344" s="109">
        <v>344</v>
      </c>
      <c r="C344" s="85">
        <v>13064</v>
      </c>
      <c r="D344" s="85">
        <v>13064</v>
      </c>
      <c r="E344" s="85">
        <f t="shared" si="13"/>
        <v>0</v>
      </c>
      <c r="F344" s="13">
        <v>8.25</v>
      </c>
      <c r="G344" s="40">
        <f t="shared" si="12"/>
        <v>0</v>
      </c>
      <c r="H344" s="79"/>
      <c r="I344" s="109"/>
      <c r="J344" s="50"/>
      <c r="K344" s="40">
        <f>окт.25!K344+ноя.25!H344-ноя.25!G344</f>
        <v>-1069.3099999999995</v>
      </c>
      <c r="L344" s="52"/>
    </row>
    <row r="345" spans="1:12" x14ac:dyDescent="0.25">
      <c r="A345" s="111"/>
      <c r="B345" s="109">
        <v>345</v>
      </c>
      <c r="C345" s="85">
        <v>6</v>
      </c>
      <c r="D345" s="85">
        <v>6</v>
      </c>
      <c r="E345" s="85">
        <f t="shared" si="13"/>
        <v>0</v>
      </c>
      <c r="F345" s="13">
        <v>8.25</v>
      </c>
      <c r="G345" s="40">
        <f t="shared" si="12"/>
        <v>0</v>
      </c>
      <c r="H345" s="79"/>
      <c r="I345" s="109"/>
      <c r="J345" s="50"/>
      <c r="K345" s="40">
        <f>окт.25!K345+ноя.25!H345-ноя.25!G345</f>
        <v>0</v>
      </c>
      <c r="L345" s="52"/>
    </row>
    <row r="346" spans="1:12" x14ac:dyDescent="0.25">
      <c r="A346" s="111"/>
      <c r="B346" s="109">
        <v>346</v>
      </c>
      <c r="C346" s="85">
        <v>38756</v>
      </c>
      <c r="D346" s="85">
        <v>38954</v>
      </c>
      <c r="E346" s="85">
        <f t="shared" si="13"/>
        <v>198</v>
      </c>
      <c r="F346" s="13">
        <v>8.25</v>
      </c>
      <c r="G346" s="40">
        <f t="shared" si="12"/>
        <v>1633.5</v>
      </c>
      <c r="H346" s="79"/>
      <c r="I346" s="109"/>
      <c r="J346" s="50"/>
      <c r="K346" s="40">
        <f>окт.25!K346+ноя.25!H346-ноя.25!G346</f>
        <v>-6655.2800000000007</v>
      </c>
      <c r="L346" s="52"/>
    </row>
    <row r="347" spans="1:12" x14ac:dyDescent="0.25">
      <c r="A347" s="111"/>
      <c r="B347" s="109">
        <v>347</v>
      </c>
      <c r="C347" s="85"/>
      <c r="D347" s="85"/>
      <c r="E347" s="85">
        <f t="shared" si="13"/>
        <v>0</v>
      </c>
      <c r="F347" s="13">
        <v>8.25</v>
      </c>
      <c r="G347" s="40">
        <f t="shared" si="12"/>
        <v>0</v>
      </c>
      <c r="H347" s="79"/>
      <c r="I347" s="109"/>
      <c r="J347" s="50"/>
      <c r="K347" s="40">
        <f>окт.25!K347+ноя.25!H347-ноя.25!G347</f>
        <v>0</v>
      </c>
      <c r="L347" s="52"/>
    </row>
    <row r="348" spans="1:12" x14ac:dyDescent="0.25">
      <c r="A348" s="111"/>
      <c r="B348" s="109">
        <v>348</v>
      </c>
      <c r="C348" s="85">
        <v>941</v>
      </c>
      <c r="D348" s="85">
        <v>1328</v>
      </c>
      <c r="E348" s="85">
        <f t="shared" si="13"/>
        <v>387</v>
      </c>
      <c r="F348" s="13">
        <v>8.25</v>
      </c>
      <c r="G348" s="40">
        <f t="shared" si="12"/>
        <v>3192.75</v>
      </c>
      <c r="H348" s="79">
        <v>8000</v>
      </c>
      <c r="I348" s="109">
        <v>651001</v>
      </c>
      <c r="J348" s="50">
        <v>45982</v>
      </c>
      <c r="K348" s="40">
        <f>окт.25!K348+ноя.25!H348-ноя.25!G348</f>
        <v>4557.369999999999</v>
      </c>
      <c r="L348" s="52"/>
    </row>
    <row r="349" spans="1:12" x14ac:dyDescent="0.25">
      <c r="A349" s="111"/>
      <c r="B349" s="109">
        <v>349</v>
      </c>
      <c r="C349" s="85">
        <v>126309</v>
      </c>
      <c r="D349" s="85">
        <v>127764</v>
      </c>
      <c r="E349" s="85">
        <f t="shared" si="13"/>
        <v>1455</v>
      </c>
      <c r="F349" s="68">
        <v>6.19</v>
      </c>
      <c r="G349" s="40">
        <f t="shared" si="12"/>
        <v>9006.4500000000007</v>
      </c>
      <c r="H349" s="79">
        <v>6550</v>
      </c>
      <c r="I349" s="109">
        <v>6333</v>
      </c>
      <c r="J349" s="50">
        <v>45973</v>
      </c>
      <c r="K349" s="40">
        <f>окт.25!K349+ноя.25!H349-ноя.25!G349</f>
        <v>-17.520000000000437</v>
      </c>
      <c r="L349" s="52"/>
    </row>
    <row r="350" spans="1:12" x14ac:dyDescent="0.25">
      <c r="A350" s="113"/>
      <c r="B350" s="112">
        <v>350</v>
      </c>
      <c r="C350" s="85">
        <v>3505</v>
      </c>
      <c r="D350" s="85">
        <v>3505</v>
      </c>
      <c r="E350" s="85">
        <f t="shared" si="13"/>
        <v>0</v>
      </c>
      <c r="F350" s="68">
        <v>6.19</v>
      </c>
      <c r="G350" s="40">
        <f t="shared" si="12"/>
        <v>0</v>
      </c>
      <c r="H350" s="79">
        <v>2100</v>
      </c>
      <c r="I350" s="109">
        <v>757522</v>
      </c>
      <c r="J350" s="50">
        <v>45975</v>
      </c>
      <c r="K350" s="40">
        <f>окт.25!K350+ноя.25!H350-ноя.25!G350</f>
        <v>83.289999999999964</v>
      </c>
      <c r="L350" s="52"/>
    </row>
    <row r="351" spans="1:12" x14ac:dyDescent="0.25">
      <c r="A351" s="111"/>
      <c r="B351" s="109" t="s">
        <v>26</v>
      </c>
      <c r="C351" s="85">
        <v>8992</v>
      </c>
      <c r="D351" s="85">
        <v>8992</v>
      </c>
      <c r="E351" s="85">
        <f t="shared" si="13"/>
        <v>0</v>
      </c>
      <c r="F351" s="13">
        <v>8.25</v>
      </c>
      <c r="G351" s="40">
        <f t="shared" si="12"/>
        <v>0</v>
      </c>
      <c r="H351" s="79"/>
      <c r="I351" s="109"/>
      <c r="J351" s="50"/>
      <c r="K351" s="40">
        <f>окт.25!K351+ноя.25!H351-ноя.25!G351</f>
        <v>0</v>
      </c>
      <c r="L351" s="52"/>
    </row>
    <row r="352" spans="1:12" x14ac:dyDescent="0.25">
      <c r="A352" s="57"/>
      <c r="C352" s="85">
        <v>44431</v>
      </c>
      <c r="D352" s="85">
        <v>44938</v>
      </c>
      <c r="E352" s="85">
        <f t="shared" si="13"/>
        <v>507</v>
      </c>
      <c r="F352"/>
      <c r="G352" s="13">
        <f t="shared" si="12"/>
        <v>0</v>
      </c>
      <c r="H352"/>
      <c r="I352" s="2"/>
      <c r="J352"/>
    </row>
    <row r="353" spans="1:10" x14ac:dyDescent="0.25">
      <c r="A353" s="57"/>
      <c r="C353" s="85">
        <v>10251</v>
      </c>
      <c r="D353" s="85">
        <v>11117</v>
      </c>
      <c r="E353" s="85">
        <f t="shared" si="13"/>
        <v>866</v>
      </c>
      <c r="F353"/>
      <c r="G353" s="13">
        <f t="shared" si="12"/>
        <v>0</v>
      </c>
      <c r="H353"/>
      <c r="I353"/>
      <c r="J353"/>
    </row>
    <row r="354" spans="1:10" x14ac:dyDescent="0.25">
      <c r="A354" s="57"/>
      <c r="C354" s="85">
        <v>26679</v>
      </c>
      <c r="D354" s="85">
        <v>27211</v>
      </c>
      <c r="E354" s="85">
        <f t="shared" si="13"/>
        <v>532</v>
      </c>
      <c r="F354"/>
      <c r="G354" s="13">
        <f t="shared" si="12"/>
        <v>0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H351">
    <cfRule type="cellIs" dxfId="44" priority="2" operator="lessThan">
      <formula>-0.1</formula>
    </cfRule>
  </conditionalFormatting>
  <conditionalFormatting sqref="K1:K351">
    <cfRule type="cellIs" dxfId="43" priority="1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5"/>
  <sheetViews>
    <sheetView topLeftCell="A71" zoomScale="130" zoomScaleNormal="130" workbookViewId="0">
      <selection activeCell="D97" sqref="D9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2.5703125" bestFit="1" customWidth="1"/>
    <col min="8" max="8" width="13.7109375" bestFit="1" customWidth="1"/>
    <col min="9" max="9" width="19.140625" customWidth="1"/>
    <col min="10" max="10" width="11.28515625" bestFit="1" customWidth="1"/>
    <col min="11" max="11" width="14.42578125" customWidth="1"/>
    <col min="12" max="12" width="12.5703125" customWidth="1"/>
  </cols>
  <sheetData>
    <row r="1" spans="1:12" x14ac:dyDescent="0.25">
      <c r="A1" s="121" t="s">
        <v>134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3" t="s">
        <v>135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</row>
    <row r="6" spans="1:12" ht="29.25" customHeight="1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85">
        <v>10765</v>
      </c>
      <c r="D7" s="85">
        <v>10765</v>
      </c>
      <c r="E7" s="97">
        <f>D7-C7</f>
        <v>0</v>
      </c>
      <c r="F7" s="13">
        <v>8.25</v>
      </c>
      <c r="G7" s="40">
        <f t="shared" ref="G7:G72" si="0">F7*E7</f>
        <v>0</v>
      </c>
      <c r="H7" s="79"/>
      <c r="I7" s="109"/>
      <c r="J7" s="50"/>
      <c r="K7" s="40">
        <f>ноя.25!K7+дек.25!H7-дек.25!G7</f>
        <v>0</v>
      </c>
    </row>
    <row r="8" spans="1:12" x14ac:dyDescent="0.25">
      <c r="A8" s="15"/>
      <c r="B8" s="109">
        <v>1</v>
      </c>
      <c r="C8" s="85">
        <v>110275</v>
      </c>
      <c r="D8" s="85">
        <v>110661</v>
      </c>
      <c r="E8" s="97">
        <f t="shared" ref="E8:E72" si="1">D8-C8</f>
        <v>386</v>
      </c>
      <c r="F8" s="68">
        <v>6.19</v>
      </c>
      <c r="G8" s="40">
        <f t="shared" si="0"/>
        <v>2389.34</v>
      </c>
      <c r="H8" s="79"/>
      <c r="I8" s="109"/>
      <c r="J8" s="50"/>
      <c r="K8" s="40">
        <f>ноя.25!K8+дек.25!H8-дек.25!G8</f>
        <v>710.45999999999822</v>
      </c>
    </row>
    <row r="9" spans="1:12" x14ac:dyDescent="0.25">
      <c r="A9" s="15"/>
      <c r="B9" s="109">
        <v>2</v>
      </c>
      <c r="C9" s="85">
        <v>2212</v>
      </c>
      <c r="D9" s="85">
        <v>2212</v>
      </c>
      <c r="E9" s="97">
        <f t="shared" si="1"/>
        <v>0</v>
      </c>
      <c r="F9" s="13">
        <v>8.25</v>
      </c>
      <c r="G9" s="40">
        <f t="shared" si="0"/>
        <v>0</v>
      </c>
      <c r="H9" s="79">
        <v>1419</v>
      </c>
      <c r="I9" s="109">
        <v>399990</v>
      </c>
      <c r="J9" s="50">
        <v>46013</v>
      </c>
      <c r="K9" s="40">
        <f>ноя.25!K9+дек.25!H9-дек.25!G9</f>
        <v>-101.15999999999985</v>
      </c>
    </row>
    <row r="10" spans="1:12" x14ac:dyDescent="0.25">
      <c r="A10" s="115"/>
      <c r="B10" s="109">
        <v>3</v>
      </c>
      <c r="C10" s="85">
        <v>23598</v>
      </c>
      <c r="D10" s="85">
        <v>23850</v>
      </c>
      <c r="E10" s="97">
        <f t="shared" si="1"/>
        <v>252</v>
      </c>
      <c r="F10" s="13">
        <v>8.25</v>
      </c>
      <c r="G10" s="40">
        <f t="shared" si="0"/>
        <v>2079</v>
      </c>
      <c r="H10" s="79">
        <v>1113</v>
      </c>
      <c r="I10" s="109">
        <v>558796</v>
      </c>
      <c r="J10" s="50">
        <v>46007</v>
      </c>
      <c r="K10" s="40">
        <f>ноя.25!K10+дек.25!H10-дек.25!G10</f>
        <v>3306.7099999999991</v>
      </c>
    </row>
    <row r="11" spans="1:12" x14ac:dyDescent="0.25">
      <c r="A11" s="111"/>
      <c r="B11" s="109">
        <v>4</v>
      </c>
      <c r="C11" s="85">
        <v>72136</v>
      </c>
      <c r="D11" s="85">
        <v>72959</v>
      </c>
      <c r="E11" s="97">
        <f t="shared" si="1"/>
        <v>823</v>
      </c>
      <c r="F11" s="70">
        <v>0</v>
      </c>
      <c r="G11" s="40">
        <f t="shared" si="0"/>
        <v>0</v>
      </c>
      <c r="H11" s="79"/>
      <c r="I11" s="109"/>
      <c r="J11" s="50"/>
      <c r="K11" s="40">
        <f>ноя.25!K11+дек.25!H11-дек.25!G11</f>
        <v>0</v>
      </c>
      <c r="L11">
        <v>14950743</v>
      </c>
    </row>
    <row r="12" spans="1:12" x14ac:dyDescent="0.25">
      <c r="A12" s="111"/>
      <c r="B12" s="109">
        <v>5</v>
      </c>
      <c r="C12" s="85">
        <v>75950</v>
      </c>
      <c r="D12" s="85">
        <v>76808</v>
      </c>
      <c r="E12" s="97">
        <f t="shared" si="1"/>
        <v>858</v>
      </c>
      <c r="F12" s="13">
        <v>8.25</v>
      </c>
      <c r="G12" s="40">
        <f t="shared" si="0"/>
        <v>7078.5</v>
      </c>
      <c r="H12" s="79">
        <v>20000</v>
      </c>
      <c r="I12" s="109">
        <v>481578</v>
      </c>
      <c r="J12" s="50">
        <v>46013</v>
      </c>
      <c r="K12" s="40">
        <f>ноя.25!K12+дек.25!H12-дек.25!G12</f>
        <v>-4402.18</v>
      </c>
    </row>
    <row r="13" spans="1:12" x14ac:dyDescent="0.25">
      <c r="A13" s="111"/>
      <c r="B13" s="109">
        <v>6</v>
      </c>
      <c r="C13" s="85"/>
      <c r="D13" s="85"/>
      <c r="E13" s="97">
        <f t="shared" si="1"/>
        <v>0</v>
      </c>
      <c r="F13" s="13">
        <v>8.25</v>
      </c>
      <c r="G13" s="40">
        <f t="shared" si="0"/>
        <v>0</v>
      </c>
      <c r="H13" s="79"/>
      <c r="I13" s="109"/>
      <c r="J13" s="50"/>
      <c r="K13" s="40">
        <f>ноя.25!K13+дек.25!H13-дек.25!G13</f>
        <v>0</v>
      </c>
    </row>
    <row r="14" spans="1:12" x14ac:dyDescent="0.25">
      <c r="A14" s="111"/>
      <c r="B14" s="109">
        <v>7</v>
      </c>
      <c r="C14" s="85">
        <v>0</v>
      </c>
      <c r="D14" s="85">
        <v>194</v>
      </c>
      <c r="E14" s="97">
        <f t="shared" si="1"/>
        <v>194</v>
      </c>
      <c r="F14" s="13">
        <v>8.25</v>
      </c>
      <c r="G14" s="40">
        <f t="shared" si="0"/>
        <v>1600.5</v>
      </c>
      <c r="H14" s="79"/>
      <c r="I14" s="109"/>
      <c r="J14" s="50"/>
      <c r="K14" s="40">
        <f>ноя.25!K14+дек.25!H14-дек.25!G14</f>
        <v>-1606.7799999999997</v>
      </c>
    </row>
    <row r="15" spans="1:12" x14ac:dyDescent="0.25">
      <c r="A15" s="111"/>
      <c r="B15" s="109">
        <v>8</v>
      </c>
      <c r="C15" s="85">
        <v>52664</v>
      </c>
      <c r="D15" s="85">
        <v>53485</v>
      </c>
      <c r="E15" s="97">
        <f t="shared" si="1"/>
        <v>821</v>
      </c>
      <c r="F15" s="13">
        <v>8.25</v>
      </c>
      <c r="G15" s="40">
        <f t="shared" si="0"/>
        <v>6773.25</v>
      </c>
      <c r="H15" s="79">
        <v>7000</v>
      </c>
      <c r="I15" s="109">
        <v>565903</v>
      </c>
      <c r="J15" s="50">
        <v>46007</v>
      </c>
      <c r="K15" s="40">
        <f>ноя.25!K15+дек.25!H15-дек.25!G15</f>
        <v>6580.4399999999987</v>
      </c>
    </row>
    <row r="16" spans="1:12" x14ac:dyDescent="0.25">
      <c r="A16" s="115"/>
      <c r="B16" s="109">
        <v>9</v>
      </c>
      <c r="C16" s="85"/>
      <c r="D16" s="85"/>
      <c r="E16" s="97">
        <f t="shared" si="1"/>
        <v>0</v>
      </c>
      <c r="F16" s="13">
        <v>8.25</v>
      </c>
      <c r="G16" s="40">
        <f t="shared" si="0"/>
        <v>0</v>
      </c>
      <c r="H16" s="79"/>
      <c r="I16" s="109"/>
      <c r="J16" s="50"/>
      <c r="K16" s="40">
        <f>ноя.25!K16+дек.25!H16-дек.25!G16</f>
        <v>0</v>
      </c>
    </row>
    <row r="17" spans="1:12" x14ac:dyDescent="0.25">
      <c r="A17" s="111"/>
      <c r="B17" s="109">
        <v>10</v>
      </c>
      <c r="C17" s="85"/>
      <c r="D17" s="85"/>
      <c r="E17" s="97">
        <f t="shared" si="1"/>
        <v>0</v>
      </c>
      <c r="F17" s="13">
        <v>8.25</v>
      </c>
      <c r="G17" s="40">
        <f t="shared" si="0"/>
        <v>0</v>
      </c>
      <c r="H17" s="79"/>
      <c r="I17" s="109"/>
      <c r="J17" s="50"/>
      <c r="K17" s="40">
        <f>ноя.25!K17+дек.25!H17-дек.25!G17</f>
        <v>0</v>
      </c>
    </row>
    <row r="18" spans="1:12" x14ac:dyDescent="0.25">
      <c r="A18" s="111"/>
      <c r="B18" s="109">
        <v>11</v>
      </c>
      <c r="C18" s="85">
        <v>49322</v>
      </c>
      <c r="D18" s="85">
        <v>50128</v>
      </c>
      <c r="E18" s="97">
        <f t="shared" si="1"/>
        <v>806</v>
      </c>
      <c r="F18" s="13">
        <v>8.25</v>
      </c>
      <c r="G18" s="40">
        <f t="shared" si="0"/>
        <v>6649.5</v>
      </c>
      <c r="H18" s="79">
        <v>22456.5</v>
      </c>
      <c r="I18" s="109">
        <v>212883</v>
      </c>
      <c r="J18" s="50">
        <v>46008</v>
      </c>
      <c r="K18" s="40">
        <f>ноя.25!K18+дек.25!H18-дек.25!G18</f>
        <v>-6649.5</v>
      </c>
    </row>
    <row r="19" spans="1:12" x14ac:dyDescent="0.25">
      <c r="A19" s="15"/>
      <c r="B19" s="109">
        <v>12</v>
      </c>
      <c r="C19" s="85">
        <v>66464</v>
      </c>
      <c r="D19" s="85">
        <v>67358</v>
      </c>
      <c r="E19" s="97">
        <f t="shared" si="1"/>
        <v>894</v>
      </c>
      <c r="F19" s="68">
        <v>6.19</v>
      </c>
      <c r="G19" s="40">
        <f t="shared" si="0"/>
        <v>5533.8600000000006</v>
      </c>
      <c r="H19" s="79">
        <v>6066.2</v>
      </c>
      <c r="I19" s="109">
        <v>448538</v>
      </c>
      <c r="J19" s="50">
        <v>45995</v>
      </c>
      <c r="K19" s="40">
        <f>ноя.25!K19+дек.25!H19-дек.25!G19</f>
        <v>-3729.880000000001</v>
      </c>
    </row>
    <row r="20" spans="1:12" x14ac:dyDescent="0.25">
      <c r="A20" s="15"/>
      <c r="B20" s="109">
        <v>13</v>
      </c>
      <c r="C20" s="85">
        <v>67352</v>
      </c>
      <c r="D20" s="85">
        <v>68076</v>
      </c>
      <c r="E20" s="97">
        <f t="shared" si="1"/>
        <v>724</v>
      </c>
      <c r="F20" s="68">
        <v>6.19</v>
      </c>
      <c r="G20" s="40">
        <f t="shared" si="0"/>
        <v>4481.5600000000004</v>
      </c>
      <c r="H20" s="79"/>
      <c r="I20" s="109"/>
      <c r="J20" s="50"/>
      <c r="K20" s="40">
        <f>ноя.25!K20+дек.25!H20-дек.25!G20</f>
        <v>-5848.5400000000018</v>
      </c>
      <c r="L20">
        <v>14924428</v>
      </c>
    </row>
    <row r="21" spans="1:12" x14ac:dyDescent="0.25">
      <c r="A21" s="15"/>
      <c r="B21" s="109">
        <v>14</v>
      </c>
      <c r="C21" s="85">
        <v>145755</v>
      </c>
      <c r="D21" s="85">
        <v>147276</v>
      </c>
      <c r="E21" s="97">
        <f t="shared" si="1"/>
        <v>1521</v>
      </c>
      <c r="F21" s="68">
        <v>6.19</v>
      </c>
      <c r="G21" s="40">
        <f t="shared" si="0"/>
        <v>9414.99</v>
      </c>
      <c r="H21" s="79">
        <v>8758.85</v>
      </c>
      <c r="I21" s="109">
        <v>473584</v>
      </c>
      <c r="J21" s="50">
        <v>45999</v>
      </c>
      <c r="K21" s="40">
        <f>ноя.25!K21+дек.25!H21-дек.25!G21</f>
        <v>-7.2100000000009459</v>
      </c>
    </row>
    <row r="22" spans="1:12" x14ac:dyDescent="0.25">
      <c r="A22" s="111"/>
      <c r="B22" s="109">
        <v>15</v>
      </c>
      <c r="C22" s="85"/>
      <c r="D22" s="85"/>
      <c r="E22" s="97">
        <f t="shared" si="1"/>
        <v>0</v>
      </c>
      <c r="F22" s="12">
        <v>8.25</v>
      </c>
      <c r="G22" s="40">
        <f t="shared" si="0"/>
        <v>0</v>
      </c>
      <c r="H22" s="79"/>
      <c r="I22" s="109"/>
      <c r="J22" s="50"/>
      <c r="K22" s="40">
        <f>ноя.25!K22+дек.25!H22-дек.25!G22</f>
        <v>0</v>
      </c>
    </row>
    <row r="23" spans="1:12" x14ac:dyDescent="0.25">
      <c r="A23" s="16"/>
      <c r="B23" s="109">
        <v>16</v>
      </c>
      <c r="C23" s="85"/>
      <c r="D23" s="85"/>
      <c r="E23" s="97">
        <f t="shared" si="1"/>
        <v>0</v>
      </c>
      <c r="F23" s="12">
        <v>8.25</v>
      </c>
      <c r="G23" s="40">
        <f t="shared" si="0"/>
        <v>0</v>
      </c>
      <c r="H23" s="79"/>
      <c r="I23" s="109"/>
      <c r="J23" s="50"/>
      <c r="K23" s="40">
        <f>ноя.25!K23+дек.25!H23-дек.25!G23</f>
        <v>0</v>
      </c>
    </row>
    <row r="24" spans="1:12" x14ac:dyDescent="0.25">
      <c r="A24" s="51"/>
      <c r="B24" s="109">
        <v>17</v>
      </c>
      <c r="C24" s="85">
        <v>172648</v>
      </c>
      <c r="D24" s="85">
        <v>174878</v>
      </c>
      <c r="E24" s="97">
        <f t="shared" si="1"/>
        <v>2230</v>
      </c>
      <c r="F24" s="68">
        <v>6.19</v>
      </c>
      <c r="G24" s="40">
        <f t="shared" si="0"/>
        <v>13803.7</v>
      </c>
      <c r="H24" s="79">
        <v>13525.15</v>
      </c>
      <c r="I24" s="109">
        <v>2681</v>
      </c>
      <c r="J24" s="50">
        <v>45999</v>
      </c>
      <c r="K24" s="40">
        <f>ноя.25!K24+дек.25!H24-дек.25!G24</f>
        <v>637.24999999999636</v>
      </c>
    </row>
    <row r="25" spans="1:12" x14ac:dyDescent="0.25">
      <c r="A25" s="111"/>
      <c r="B25" s="109">
        <v>18</v>
      </c>
      <c r="C25" s="85">
        <v>25609</v>
      </c>
      <c r="D25" s="85">
        <v>25947</v>
      </c>
      <c r="E25" s="97">
        <f t="shared" si="1"/>
        <v>338</v>
      </c>
      <c r="F25" s="13">
        <v>8.25</v>
      </c>
      <c r="G25" s="40">
        <f t="shared" si="0"/>
        <v>2788.5</v>
      </c>
      <c r="H25" s="79">
        <v>5000</v>
      </c>
      <c r="I25" s="109">
        <v>237881</v>
      </c>
      <c r="J25" s="50">
        <v>46002</v>
      </c>
      <c r="K25" s="40">
        <f>ноя.25!K25+дек.25!H25-дек.25!G25</f>
        <v>-4167.4899999999989</v>
      </c>
    </row>
    <row r="26" spans="1:12" x14ac:dyDescent="0.25">
      <c r="A26" s="111"/>
      <c r="B26" s="109">
        <v>19</v>
      </c>
      <c r="C26" s="85">
        <v>8604</v>
      </c>
      <c r="D26" s="85">
        <v>8614</v>
      </c>
      <c r="E26" s="97">
        <f t="shared" si="1"/>
        <v>10</v>
      </c>
      <c r="F26" s="13">
        <v>8.25</v>
      </c>
      <c r="G26" s="40">
        <f t="shared" si="0"/>
        <v>82.5</v>
      </c>
      <c r="H26" s="79">
        <v>900</v>
      </c>
      <c r="I26" s="109">
        <v>826871</v>
      </c>
      <c r="J26" s="50">
        <v>45998</v>
      </c>
      <c r="K26" s="40">
        <f>ноя.25!K26+дек.25!H26-дек.25!G26</f>
        <v>-161.30000000000018</v>
      </c>
    </row>
    <row r="27" spans="1:12" x14ac:dyDescent="0.25">
      <c r="A27" s="15"/>
      <c r="B27" s="109">
        <v>20</v>
      </c>
      <c r="C27" s="85">
        <v>9975</v>
      </c>
      <c r="D27" s="85">
        <v>9975</v>
      </c>
      <c r="E27" s="97">
        <f t="shared" si="1"/>
        <v>0</v>
      </c>
      <c r="F27" s="68">
        <v>6.19</v>
      </c>
      <c r="G27" s="40">
        <f t="shared" si="0"/>
        <v>0</v>
      </c>
      <c r="H27" s="79"/>
      <c r="I27" s="109"/>
      <c r="J27" s="50"/>
      <c r="K27" s="40">
        <f>ноя.25!K27+дек.25!H27-дек.25!G27</f>
        <v>-1735</v>
      </c>
    </row>
    <row r="28" spans="1:12" x14ac:dyDescent="0.25">
      <c r="A28" s="111"/>
      <c r="B28" s="109">
        <v>21</v>
      </c>
      <c r="C28" s="85">
        <v>1157</v>
      </c>
      <c r="D28" s="85">
        <v>1157</v>
      </c>
      <c r="E28" s="97">
        <f t="shared" si="1"/>
        <v>0</v>
      </c>
      <c r="F28" s="13">
        <v>8.25</v>
      </c>
      <c r="G28" s="40">
        <f t="shared" si="0"/>
        <v>0</v>
      </c>
      <c r="H28" s="79"/>
      <c r="I28" s="109"/>
      <c r="J28" s="50"/>
      <c r="K28" s="40">
        <f>ноя.25!K28+дек.25!H28-дек.25!G28</f>
        <v>252.55999999999995</v>
      </c>
    </row>
    <row r="29" spans="1:12" x14ac:dyDescent="0.25">
      <c r="A29" s="111"/>
      <c r="B29" s="109">
        <v>22</v>
      </c>
      <c r="C29" s="85">
        <v>33025</v>
      </c>
      <c r="D29" s="85">
        <v>33858</v>
      </c>
      <c r="E29" s="97">
        <f t="shared" si="1"/>
        <v>833</v>
      </c>
      <c r="F29" s="70">
        <v>6.19</v>
      </c>
      <c r="G29" s="40">
        <f t="shared" si="0"/>
        <v>5156.2700000000004</v>
      </c>
      <c r="H29" s="79">
        <v>6209</v>
      </c>
      <c r="I29" s="109">
        <v>710203</v>
      </c>
      <c r="J29" s="50">
        <v>46002</v>
      </c>
      <c r="K29" s="40">
        <f>ноя.25!K29+дек.25!H29-дек.25!G29</f>
        <v>-5155.4700000000012</v>
      </c>
    </row>
    <row r="30" spans="1:12" x14ac:dyDescent="0.25">
      <c r="A30" s="111"/>
      <c r="B30" s="109">
        <v>23</v>
      </c>
      <c r="C30" s="85"/>
      <c r="D30" s="85"/>
      <c r="E30" s="97">
        <f t="shared" si="1"/>
        <v>0</v>
      </c>
      <c r="F30" s="13">
        <v>8.25</v>
      </c>
      <c r="G30" s="40">
        <f t="shared" si="0"/>
        <v>0</v>
      </c>
      <c r="H30" s="79"/>
      <c r="I30" s="109"/>
      <c r="J30" s="50"/>
      <c r="K30" s="40">
        <f>ноя.25!K30+дек.25!H30-дек.25!G30</f>
        <v>0</v>
      </c>
    </row>
    <row r="31" spans="1:12" x14ac:dyDescent="0.25">
      <c r="A31" s="111"/>
      <c r="B31" s="109">
        <v>24</v>
      </c>
      <c r="C31" s="85"/>
      <c r="D31" s="85"/>
      <c r="E31" s="97">
        <f t="shared" si="1"/>
        <v>0</v>
      </c>
      <c r="F31" s="13">
        <v>8.25</v>
      </c>
      <c r="G31" s="40">
        <f t="shared" si="0"/>
        <v>0</v>
      </c>
      <c r="H31" s="79"/>
      <c r="I31" s="109"/>
      <c r="J31" s="50"/>
      <c r="K31" s="40">
        <f>ноя.25!K31+дек.25!H31-дек.25!G31</f>
        <v>0</v>
      </c>
    </row>
    <row r="32" spans="1:12" x14ac:dyDescent="0.25">
      <c r="A32" s="15"/>
      <c r="B32" s="109">
        <v>25</v>
      </c>
      <c r="C32" s="85">
        <v>6035</v>
      </c>
      <c r="D32" s="85">
        <v>6499</v>
      </c>
      <c r="E32" s="97">
        <f t="shared" si="1"/>
        <v>464</v>
      </c>
      <c r="F32" s="70">
        <v>6.19</v>
      </c>
      <c r="G32" s="40">
        <f t="shared" si="0"/>
        <v>2872.1600000000003</v>
      </c>
      <c r="H32" s="79">
        <v>2500</v>
      </c>
      <c r="I32" s="109">
        <v>526222</v>
      </c>
      <c r="J32" s="50">
        <v>45999</v>
      </c>
      <c r="K32" s="40">
        <f>ноя.25!K32+дек.25!H32-дек.25!G32</f>
        <v>266.4099999999994</v>
      </c>
    </row>
    <row r="33" spans="1:11" x14ac:dyDescent="0.25">
      <c r="A33" s="111"/>
      <c r="B33" s="109">
        <v>26</v>
      </c>
      <c r="C33" s="85">
        <v>72015</v>
      </c>
      <c r="D33" s="85">
        <v>72015</v>
      </c>
      <c r="E33" s="97">
        <f t="shared" si="1"/>
        <v>0</v>
      </c>
      <c r="F33" s="70">
        <v>6.19</v>
      </c>
      <c r="G33" s="40">
        <f t="shared" si="0"/>
        <v>0</v>
      </c>
      <c r="H33" s="79"/>
      <c r="I33" s="109"/>
      <c r="J33" s="50"/>
      <c r="K33" s="40">
        <f>ноя.25!K33+дек.25!H33-дек.25!G33</f>
        <v>0</v>
      </c>
    </row>
    <row r="34" spans="1:11" x14ac:dyDescent="0.25">
      <c r="A34" s="111"/>
      <c r="B34" s="109">
        <v>27</v>
      </c>
      <c r="C34" s="85"/>
      <c r="D34" s="85"/>
      <c r="E34" s="97">
        <f t="shared" si="1"/>
        <v>0</v>
      </c>
      <c r="F34" s="13">
        <v>8.25</v>
      </c>
      <c r="G34" s="40">
        <f t="shared" si="0"/>
        <v>0</v>
      </c>
      <c r="H34" s="79"/>
      <c r="I34" s="109"/>
      <c r="J34" s="50"/>
      <c r="K34" s="40">
        <f>ноя.25!K34+дек.25!H34-дек.25!G34</f>
        <v>0</v>
      </c>
    </row>
    <row r="35" spans="1:11" x14ac:dyDescent="0.25">
      <c r="A35" s="111"/>
      <c r="B35" s="109">
        <v>28</v>
      </c>
      <c r="C35" s="85"/>
      <c r="D35" s="85"/>
      <c r="E35" s="97">
        <f t="shared" si="1"/>
        <v>0</v>
      </c>
      <c r="F35" s="13">
        <v>8.25</v>
      </c>
      <c r="G35" s="40">
        <f t="shared" si="0"/>
        <v>0</v>
      </c>
      <c r="H35" s="79"/>
      <c r="I35" s="109"/>
      <c r="J35" s="50"/>
      <c r="K35" s="40">
        <f>ноя.25!K35+дек.25!H35-дек.25!G35</f>
        <v>0</v>
      </c>
    </row>
    <row r="36" spans="1:11" x14ac:dyDescent="0.25">
      <c r="A36" s="111"/>
      <c r="B36" s="109">
        <v>29</v>
      </c>
      <c r="C36" s="85"/>
      <c r="D36" s="85"/>
      <c r="E36" s="97">
        <f t="shared" si="1"/>
        <v>0</v>
      </c>
      <c r="F36" s="13">
        <v>8.25</v>
      </c>
      <c r="G36" s="40">
        <f t="shared" si="0"/>
        <v>0</v>
      </c>
      <c r="H36" s="79"/>
      <c r="I36" s="109"/>
      <c r="J36" s="50"/>
      <c r="K36" s="40">
        <f>ноя.25!K36+дек.25!H36-дек.25!G36</f>
        <v>0</v>
      </c>
    </row>
    <row r="37" spans="1:11" x14ac:dyDescent="0.25">
      <c r="A37" s="111"/>
      <c r="B37" s="109">
        <v>30</v>
      </c>
      <c r="C37" s="85"/>
      <c r="D37" s="85"/>
      <c r="E37" s="97">
        <f t="shared" si="1"/>
        <v>0</v>
      </c>
      <c r="F37" s="13">
        <v>8.25</v>
      </c>
      <c r="G37" s="40">
        <f t="shared" si="0"/>
        <v>0</v>
      </c>
      <c r="H37" s="79"/>
      <c r="I37" s="109"/>
      <c r="J37" s="50"/>
      <c r="K37" s="40">
        <f>ноя.25!K37+дек.25!H37-дек.25!G37</f>
        <v>0</v>
      </c>
    </row>
    <row r="38" spans="1:11" x14ac:dyDescent="0.25">
      <c r="A38" s="111"/>
      <c r="B38" s="109">
        <v>32</v>
      </c>
      <c r="C38" s="85"/>
      <c r="D38" s="85"/>
      <c r="E38" s="97">
        <f t="shared" si="1"/>
        <v>0</v>
      </c>
      <c r="F38" s="13">
        <v>8.25</v>
      </c>
      <c r="G38" s="40">
        <f t="shared" si="0"/>
        <v>0</v>
      </c>
      <c r="H38" s="79"/>
      <c r="I38" s="109"/>
      <c r="J38" s="50"/>
      <c r="K38" s="40">
        <f>ноя.25!K38+дек.25!H38-дек.25!G38</f>
        <v>0</v>
      </c>
    </row>
    <row r="39" spans="1:11" x14ac:dyDescent="0.25">
      <c r="A39" s="111"/>
      <c r="B39" s="109">
        <v>34</v>
      </c>
      <c r="C39" s="85">
        <v>6</v>
      </c>
      <c r="D39" s="85">
        <v>6</v>
      </c>
      <c r="E39" s="97">
        <f t="shared" si="1"/>
        <v>0</v>
      </c>
      <c r="F39" s="13">
        <v>8.25</v>
      </c>
      <c r="G39" s="40">
        <f t="shared" si="0"/>
        <v>0</v>
      </c>
      <c r="H39" s="79"/>
      <c r="I39" s="109"/>
      <c r="J39" s="50"/>
      <c r="K39" s="40">
        <f>ноя.25!K39+дек.25!H39-дек.25!G39</f>
        <v>0</v>
      </c>
    </row>
    <row r="40" spans="1:11" x14ac:dyDescent="0.25">
      <c r="A40" s="111"/>
      <c r="B40" s="109">
        <v>35</v>
      </c>
      <c r="C40" s="85"/>
      <c r="D40" s="85"/>
      <c r="E40" s="97">
        <f t="shared" si="1"/>
        <v>0</v>
      </c>
      <c r="F40" s="13">
        <v>8.25</v>
      </c>
      <c r="G40" s="40">
        <f t="shared" si="0"/>
        <v>0</v>
      </c>
      <c r="H40" s="79"/>
      <c r="I40" s="109"/>
      <c r="J40" s="50"/>
      <c r="K40" s="40">
        <f>ноя.25!K40+дек.25!H40-дек.25!G40</f>
        <v>0</v>
      </c>
    </row>
    <row r="41" spans="1:11" x14ac:dyDescent="0.25">
      <c r="A41" s="111"/>
      <c r="B41" s="109">
        <v>36</v>
      </c>
      <c r="C41" s="85">
        <v>28443</v>
      </c>
      <c r="D41" s="85">
        <v>28649</v>
      </c>
      <c r="E41" s="97">
        <f t="shared" si="1"/>
        <v>206</v>
      </c>
      <c r="F41" s="13">
        <v>8.25</v>
      </c>
      <c r="G41" s="40">
        <f t="shared" si="0"/>
        <v>1699.5</v>
      </c>
      <c r="H41" s="79"/>
      <c r="I41" s="109"/>
      <c r="J41" s="50"/>
      <c r="K41" s="40">
        <f>ноя.25!K41+дек.25!H41-дек.25!G41</f>
        <v>-6891.6800000000021</v>
      </c>
    </row>
    <row r="42" spans="1:11" x14ac:dyDescent="0.25">
      <c r="A42" s="111"/>
      <c r="B42" s="109">
        <v>37</v>
      </c>
      <c r="C42" s="85">
        <v>2244</v>
      </c>
      <c r="D42" s="85">
        <v>3780</v>
      </c>
      <c r="E42" s="97">
        <f t="shared" si="1"/>
        <v>1536</v>
      </c>
      <c r="F42" s="70">
        <v>6.19</v>
      </c>
      <c r="G42" s="40">
        <f t="shared" si="0"/>
        <v>9507.84</v>
      </c>
      <c r="H42" s="79">
        <v>8000</v>
      </c>
      <c r="I42" s="109">
        <v>669729</v>
      </c>
      <c r="J42" s="50">
        <v>46016</v>
      </c>
      <c r="K42" s="40">
        <f>ноя.25!K42+дек.25!H42-дек.25!G42</f>
        <v>-33511.69</v>
      </c>
    </row>
    <row r="43" spans="1:11" x14ac:dyDescent="0.25">
      <c r="A43" s="111"/>
      <c r="B43" s="109">
        <v>38</v>
      </c>
      <c r="C43" s="85">
        <v>1183</v>
      </c>
      <c r="D43" s="85">
        <v>1183</v>
      </c>
      <c r="E43" s="97">
        <f t="shared" si="1"/>
        <v>0</v>
      </c>
      <c r="F43" s="13">
        <v>8.25</v>
      </c>
      <c r="G43" s="40">
        <f t="shared" si="0"/>
        <v>0</v>
      </c>
      <c r="H43" s="79"/>
      <c r="I43" s="109"/>
      <c r="J43" s="50"/>
      <c r="K43" s="40">
        <f>ноя.25!K43+дек.25!H43-дек.25!G43</f>
        <v>-733</v>
      </c>
    </row>
    <row r="44" spans="1:11" x14ac:dyDescent="0.25">
      <c r="A44" s="111"/>
      <c r="B44" s="109">
        <v>39</v>
      </c>
      <c r="C44" s="85">
        <v>24539</v>
      </c>
      <c r="D44" s="85">
        <v>25453</v>
      </c>
      <c r="E44" s="97">
        <f t="shared" si="1"/>
        <v>914</v>
      </c>
      <c r="F44" s="70">
        <v>0</v>
      </c>
      <c r="G44" s="40">
        <f t="shared" si="0"/>
        <v>0</v>
      </c>
      <c r="H44" s="79"/>
      <c r="I44" s="109"/>
      <c r="J44" s="50"/>
      <c r="K44" s="40">
        <f>ноя.25!K44+дек.25!H44-дек.25!G44</f>
        <v>5302.5</v>
      </c>
    </row>
    <row r="45" spans="1:11" x14ac:dyDescent="0.25">
      <c r="A45" s="111"/>
      <c r="B45" s="109">
        <v>40</v>
      </c>
      <c r="C45" s="85">
        <v>7263</v>
      </c>
      <c r="D45" s="85">
        <v>7263</v>
      </c>
      <c r="E45" s="97">
        <f t="shared" si="1"/>
        <v>0</v>
      </c>
      <c r="F45" s="13">
        <v>8.25</v>
      </c>
      <c r="G45" s="40">
        <f t="shared" si="0"/>
        <v>0</v>
      </c>
      <c r="H45" s="79"/>
      <c r="I45" s="109"/>
      <c r="J45" s="50"/>
      <c r="K45" s="40">
        <f>ноя.25!K45+дек.25!H45-дек.25!G45</f>
        <v>-3858.46</v>
      </c>
    </row>
    <row r="46" spans="1:11" x14ac:dyDescent="0.25">
      <c r="A46" s="111"/>
      <c r="B46" s="109">
        <v>41</v>
      </c>
      <c r="C46" s="85">
        <v>10785</v>
      </c>
      <c r="D46" s="85">
        <v>10789</v>
      </c>
      <c r="E46" s="97">
        <f t="shared" si="1"/>
        <v>4</v>
      </c>
      <c r="F46" s="68">
        <v>6.19</v>
      </c>
      <c r="G46" s="40">
        <f t="shared" si="0"/>
        <v>24.76</v>
      </c>
      <c r="H46" s="79"/>
      <c r="I46" s="109"/>
      <c r="J46" s="50"/>
      <c r="K46" s="40">
        <f>ноя.25!K46+дек.25!H46-дек.25!G46</f>
        <v>1849.1699999999996</v>
      </c>
    </row>
    <row r="47" spans="1:11" x14ac:dyDescent="0.25">
      <c r="A47" s="111"/>
      <c r="B47" s="109">
        <v>42</v>
      </c>
      <c r="C47" s="85">
        <v>79980</v>
      </c>
      <c r="D47" s="85">
        <v>80169</v>
      </c>
      <c r="E47" s="97">
        <f t="shared" si="1"/>
        <v>189</v>
      </c>
      <c r="F47" s="13">
        <v>8.25</v>
      </c>
      <c r="G47" s="40">
        <f t="shared" si="0"/>
        <v>1559.25</v>
      </c>
      <c r="H47" s="79">
        <v>1551</v>
      </c>
      <c r="I47" s="109">
        <v>726824</v>
      </c>
      <c r="J47" s="50">
        <v>46014</v>
      </c>
      <c r="K47" s="40">
        <f>ноя.25!K47+дек.25!H47-дек.25!G47</f>
        <v>2692.1499999999987</v>
      </c>
    </row>
    <row r="48" spans="1:11" x14ac:dyDescent="0.25">
      <c r="A48" s="111"/>
      <c r="B48" s="109">
        <v>43</v>
      </c>
      <c r="C48" s="85">
        <v>11489</v>
      </c>
      <c r="D48" s="85">
        <v>11489</v>
      </c>
      <c r="E48" s="97">
        <f t="shared" si="1"/>
        <v>0</v>
      </c>
      <c r="F48" s="68">
        <v>6.19</v>
      </c>
      <c r="G48" s="40">
        <f t="shared" si="0"/>
        <v>0</v>
      </c>
      <c r="H48" s="79">
        <v>2000</v>
      </c>
      <c r="I48" s="109">
        <v>895833</v>
      </c>
      <c r="J48" s="50">
        <v>45999</v>
      </c>
      <c r="K48" s="40">
        <f>ноя.25!K48+дек.25!H48-дек.25!G48</f>
        <v>4032.9399999999991</v>
      </c>
    </row>
    <row r="49" spans="1:11" x14ac:dyDescent="0.25">
      <c r="A49" s="111"/>
      <c r="B49" s="109">
        <v>44</v>
      </c>
      <c r="C49" s="85"/>
      <c r="D49" s="85"/>
      <c r="E49" s="97">
        <f t="shared" si="1"/>
        <v>0</v>
      </c>
      <c r="F49" s="13">
        <v>8.25</v>
      </c>
      <c r="G49" s="40">
        <f t="shared" si="0"/>
        <v>0</v>
      </c>
      <c r="H49" s="79"/>
      <c r="I49" s="109"/>
      <c r="J49" s="50"/>
      <c r="K49" s="40">
        <f>ноя.25!K49+дек.25!H49-дек.25!G49</f>
        <v>0</v>
      </c>
    </row>
    <row r="50" spans="1:11" x14ac:dyDescent="0.25">
      <c r="A50" s="111"/>
      <c r="B50" s="109">
        <v>45</v>
      </c>
      <c r="C50" s="85">
        <v>30</v>
      </c>
      <c r="D50" s="85">
        <v>30</v>
      </c>
      <c r="E50" s="97">
        <f t="shared" si="1"/>
        <v>0</v>
      </c>
      <c r="F50" s="13">
        <v>8.25</v>
      </c>
      <c r="G50" s="40">
        <f t="shared" si="0"/>
        <v>0</v>
      </c>
      <c r="H50" s="79"/>
      <c r="I50" s="109"/>
      <c r="J50" s="50"/>
      <c r="K50" s="40">
        <f>ноя.25!K50+дек.25!H50-дек.25!G50</f>
        <v>-21.990000000000002</v>
      </c>
    </row>
    <row r="51" spans="1:11" x14ac:dyDescent="0.25">
      <c r="A51" s="111"/>
      <c r="B51" s="109">
        <v>46</v>
      </c>
      <c r="C51" s="85">
        <v>12981</v>
      </c>
      <c r="D51" s="85">
        <v>12981</v>
      </c>
      <c r="E51" s="97">
        <f t="shared" si="1"/>
        <v>0</v>
      </c>
      <c r="F51" s="68">
        <v>6.19</v>
      </c>
      <c r="G51" s="40">
        <f t="shared" si="0"/>
        <v>0</v>
      </c>
      <c r="H51" s="79"/>
      <c r="I51" s="109"/>
      <c r="J51" s="50"/>
      <c r="K51" s="40">
        <f>ноя.25!K51+дек.25!H51-дек.25!G51</f>
        <v>373.22999999999979</v>
      </c>
    </row>
    <row r="52" spans="1:11" x14ac:dyDescent="0.25">
      <c r="A52" s="111"/>
      <c r="B52" s="109">
        <v>47</v>
      </c>
      <c r="C52" s="85">
        <v>10783</v>
      </c>
      <c r="D52" s="85">
        <v>10789</v>
      </c>
      <c r="E52" s="97">
        <f t="shared" si="1"/>
        <v>6</v>
      </c>
      <c r="F52" s="13">
        <v>8.25</v>
      </c>
      <c r="G52" s="40">
        <f t="shared" si="0"/>
        <v>49.5</v>
      </c>
      <c r="H52" s="79">
        <v>1000</v>
      </c>
      <c r="I52" s="109">
        <v>3258022</v>
      </c>
      <c r="J52" s="50">
        <v>45994</v>
      </c>
      <c r="K52" s="40">
        <f>ноя.25!K52+дек.25!H52-дек.25!G52</f>
        <v>-5873.83</v>
      </c>
    </row>
    <row r="53" spans="1:11" x14ac:dyDescent="0.25">
      <c r="A53" s="115"/>
      <c r="B53" s="109">
        <v>48</v>
      </c>
      <c r="C53" s="85">
        <v>15862</v>
      </c>
      <c r="D53" s="85">
        <v>15898</v>
      </c>
      <c r="E53" s="97">
        <f t="shared" si="1"/>
        <v>36</v>
      </c>
      <c r="F53" s="68">
        <v>6.19</v>
      </c>
      <c r="G53" s="40">
        <f t="shared" si="0"/>
        <v>222.84</v>
      </c>
      <c r="H53" s="79">
        <v>1500</v>
      </c>
      <c r="I53" s="109">
        <v>489851</v>
      </c>
      <c r="J53" s="50">
        <v>45999</v>
      </c>
      <c r="K53" s="40">
        <f>ноя.25!K53+дек.25!H53-дек.25!G53</f>
        <v>1058.0800000000002</v>
      </c>
    </row>
    <row r="54" spans="1:11" x14ac:dyDescent="0.25">
      <c r="A54" s="111"/>
      <c r="B54" s="109">
        <v>49</v>
      </c>
      <c r="C54" s="85">
        <v>1122</v>
      </c>
      <c r="D54" s="85">
        <v>1383</v>
      </c>
      <c r="E54" s="97">
        <f t="shared" si="1"/>
        <v>261</v>
      </c>
      <c r="F54" s="13">
        <v>8.25</v>
      </c>
      <c r="G54" s="40">
        <f t="shared" si="0"/>
        <v>2153.25</v>
      </c>
      <c r="H54" s="79"/>
      <c r="I54" s="109"/>
      <c r="J54" s="50"/>
      <c r="K54" s="40">
        <f>ноя.25!K54+дек.25!H54-дек.25!G54</f>
        <v>-6587.18</v>
      </c>
    </row>
    <row r="55" spans="1:11" x14ac:dyDescent="0.25">
      <c r="A55" s="111"/>
      <c r="B55" s="109">
        <v>50</v>
      </c>
      <c r="C55" s="85">
        <v>1657</v>
      </c>
      <c r="D55" s="85">
        <v>1657</v>
      </c>
      <c r="E55" s="97">
        <f t="shared" si="1"/>
        <v>0</v>
      </c>
      <c r="F55" s="13">
        <v>8.25</v>
      </c>
      <c r="G55" s="40">
        <f t="shared" si="0"/>
        <v>0</v>
      </c>
      <c r="H55" s="79"/>
      <c r="I55" s="109"/>
      <c r="J55" s="50"/>
      <c r="K55" s="40">
        <f>ноя.25!K55+дек.25!H55-дек.25!G55</f>
        <v>664.97</v>
      </c>
    </row>
    <row r="56" spans="1:11" x14ac:dyDescent="0.25">
      <c r="A56" s="111"/>
      <c r="B56" s="109">
        <v>51</v>
      </c>
      <c r="C56" s="85"/>
      <c r="D56" s="85"/>
      <c r="E56" s="97">
        <f t="shared" si="1"/>
        <v>0</v>
      </c>
      <c r="F56" s="13">
        <v>8.25</v>
      </c>
      <c r="G56" s="40">
        <f t="shared" si="0"/>
        <v>0</v>
      </c>
      <c r="H56" s="79"/>
      <c r="I56" s="109"/>
      <c r="J56" s="50"/>
      <c r="K56" s="40">
        <f>ноя.25!K56+дек.25!H56-дек.25!G56</f>
        <v>0</v>
      </c>
    </row>
    <row r="57" spans="1:11" x14ac:dyDescent="0.25">
      <c r="A57" s="111"/>
      <c r="B57" s="109">
        <v>52</v>
      </c>
      <c r="C57" s="85"/>
      <c r="D57" s="85"/>
      <c r="E57" s="97">
        <f t="shared" si="1"/>
        <v>0</v>
      </c>
      <c r="F57" s="13">
        <v>8.25</v>
      </c>
      <c r="G57" s="40">
        <f t="shared" si="0"/>
        <v>0</v>
      </c>
      <c r="H57" s="79"/>
      <c r="I57" s="109"/>
      <c r="J57" s="50"/>
      <c r="K57" s="40">
        <f>ноя.25!K57+дек.25!H57-дек.25!G57</f>
        <v>0</v>
      </c>
    </row>
    <row r="58" spans="1:11" x14ac:dyDescent="0.25">
      <c r="A58" s="111"/>
      <c r="B58" s="109">
        <v>53</v>
      </c>
      <c r="C58" s="85"/>
      <c r="D58" s="85"/>
      <c r="E58" s="97">
        <f t="shared" si="1"/>
        <v>0</v>
      </c>
      <c r="F58" s="13">
        <v>8.25</v>
      </c>
      <c r="G58" s="40">
        <f t="shared" si="0"/>
        <v>0</v>
      </c>
      <c r="H58" s="79"/>
      <c r="I58" s="109"/>
      <c r="J58" s="50"/>
      <c r="K58" s="40">
        <f>ноя.25!K58+дек.25!H58-дек.25!G58</f>
        <v>0</v>
      </c>
    </row>
    <row r="59" spans="1:11" x14ac:dyDescent="0.25">
      <c r="A59" s="115"/>
      <c r="B59" s="114">
        <v>54</v>
      </c>
      <c r="C59" s="85">
        <v>116401</v>
      </c>
      <c r="D59" s="85">
        <v>118053</v>
      </c>
      <c r="E59" s="97">
        <f t="shared" si="1"/>
        <v>1652</v>
      </c>
      <c r="F59" s="70">
        <v>6.19</v>
      </c>
      <c r="G59" s="40">
        <f t="shared" si="0"/>
        <v>10225.880000000001</v>
      </c>
      <c r="H59" s="79">
        <v>9532.6</v>
      </c>
      <c r="I59" s="109">
        <v>867051</v>
      </c>
      <c r="J59" s="50">
        <v>46000</v>
      </c>
      <c r="K59" s="40">
        <f>ноя.25!K59+дек.25!H59-дек.25!G59</f>
        <v>-10225.880000000003</v>
      </c>
    </row>
    <row r="60" spans="1:11" x14ac:dyDescent="0.25">
      <c r="A60" s="111"/>
      <c r="B60" s="109">
        <v>55</v>
      </c>
      <c r="C60" s="85"/>
      <c r="D60" s="85"/>
      <c r="E60" s="97">
        <f t="shared" si="1"/>
        <v>0</v>
      </c>
      <c r="F60" s="13">
        <v>8.25</v>
      </c>
      <c r="G60" s="40">
        <f t="shared" si="0"/>
        <v>0</v>
      </c>
      <c r="H60" s="79"/>
      <c r="I60" s="109"/>
      <c r="J60" s="50"/>
      <c r="K60" s="40">
        <f>ноя.25!K60+дек.25!H60-дек.25!G60</f>
        <v>0</v>
      </c>
    </row>
    <row r="61" spans="1:11" x14ac:dyDescent="0.25">
      <c r="A61" s="111"/>
      <c r="B61" s="109">
        <v>56</v>
      </c>
      <c r="C61" s="85">
        <v>2198</v>
      </c>
      <c r="D61" s="85">
        <v>2239</v>
      </c>
      <c r="E61" s="97">
        <f t="shared" si="1"/>
        <v>41</v>
      </c>
      <c r="F61" s="13">
        <v>8.25</v>
      </c>
      <c r="G61" s="40">
        <f t="shared" si="0"/>
        <v>338.25</v>
      </c>
      <c r="H61" s="79"/>
      <c r="I61" s="109"/>
      <c r="J61" s="50"/>
      <c r="K61" s="40">
        <f>ноя.25!K61+дек.25!H61-дек.25!G61</f>
        <v>-6142.62</v>
      </c>
    </row>
    <row r="62" spans="1:11" x14ac:dyDescent="0.25">
      <c r="A62" s="111"/>
      <c r="B62" s="109">
        <v>57</v>
      </c>
      <c r="C62" s="85">
        <v>29459</v>
      </c>
      <c r="D62" s="85">
        <v>30839</v>
      </c>
      <c r="E62" s="97">
        <f t="shared" si="1"/>
        <v>1380</v>
      </c>
      <c r="F62" s="70">
        <v>6.19</v>
      </c>
      <c r="G62" s="40">
        <f t="shared" si="0"/>
        <v>8542.2000000000007</v>
      </c>
      <c r="H62" s="79"/>
      <c r="I62" s="109"/>
      <c r="J62" s="50"/>
      <c r="K62" s="40">
        <f>ноя.25!K62+дек.25!H62-дек.25!G62</f>
        <v>1947.4799999999977</v>
      </c>
    </row>
    <row r="63" spans="1:11" x14ac:dyDescent="0.25">
      <c r="A63" s="111"/>
      <c r="B63" s="109">
        <v>58</v>
      </c>
      <c r="C63" s="85">
        <v>26231</v>
      </c>
      <c r="D63" s="85">
        <v>26516</v>
      </c>
      <c r="E63" s="97">
        <f t="shared" si="1"/>
        <v>285</v>
      </c>
      <c r="F63" s="70">
        <v>6.19</v>
      </c>
      <c r="G63" s="40">
        <f t="shared" si="0"/>
        <v>1764.15</v>
      </c>
      <c r="H63" s="79">
        <v>10000</v>
      </c>
      <c r="I63" s="109">
        <v>949408</v>
      </c>
      <c r="J63" s="50">
        <v>46006</v>
      </c>
      <c r="K63" s="40">
        <f>ноя.25!K63+дек.25!H63-дек.25!G63</f>
        <v>2087.11</v>
      </c>
    </row>
    <row r="64" spans="1:11" x14ac:dyDescent="0.25">
      <c r="A64" s="17"/>
      <c r="B64" s="109">
        <v>60</v>
      </c>
      <c r="C64" s="85">
        <v>3687</v>
      </c>
      <c r="D64" s="85">
        <v>3689</v>
      </c>
      <c r="E64" s="97">
        <f t="shared" si="1"/>
        <v>2</v>
      </c>
      <c r="F64" s="13">
        <v>8.25</v>
      </c>
      <c r="G64" s="40">
        <f t="shared" si="0"/>
        <v>16.5</v>
      </c>
      <c r="H64" s="79">
        <v>1252.1199999999999</v>
      </c>
      <c r="I64" s="109">
        <v>25650</v>
      </c>
      <c r="J64" s="50">
        <v>46002</v>
      </c>
      <c r="K64" s="40">
        <f>ноя.25!K64+дек.25!H64-дек.25!G64</f>
        <v>-16.500000000000455</v>
      </c>
    </row>
    <row r="65" spans="1:12" x14ac:dyDescent="0.25">
      <c r="A65" s="115"/>
      <c r="B65" s="109">
        <v>61</v>
      </c>
      <c r="C65" s="85">
        <v>71756</v>
      </c>
      <c r="D65" s="85">
        <v>72148</v>
      </c>
      <c r="E65" s="97">
        <f t="shared" si="1"/>
        <v>392</v>
      </c>
      <c r="F65" s="68">
        <v>6.19</v>
      </c>
      <c r="G65" s="40">
        <f t="shared" si="0"/>
        <v>2426.48</v>
      </c>
      <c r="H65" s="79"/>
      <c r="I65" s="109"/>
      <c r="J65" s="50"/>
      <c r="K65" s="40">
        <f>ноя.25!K65+дек.25!H65-дек.25!G65</f>
        <v>8485.1800000000039</v>
      </c>
    </row>
    <row r="66" spans="1:12" x14ac:dyDescent="0.25">
      <c r="A66" s="111"/>
      <c r="B66" s="109">
        <v>62</v>
      </c>
      <c r="C66" s="85">
        <v>15876</v>
      </c>
      <c r="D66" s="85">
        <v>15876</v>
      </c>
      <c r="E66" s="97">
        <f t="shared" si="1"/>
        <v>0</v>
      </c>
      <c r="F66" s="13">
        <v>8.25</v>
      </c>
      <c r="G66" s="40">
        <f t="shared" si="0"/>
        <v>0</v>
      </c>
      <c r="H66" s="79"/>
      <c r="I66" s="109"/>
      <c r="J66" s="50"/>
      <c r="K66" s="40">
        <f>ноя.25!K66+дек.25!H66-дек.25!G66</f>
        <v>7763.52</v>
      </c>
    </row>
    <row r="67" spans="1:12" x14ac:dyDescent="0.25">
      <c r="A67" s="115"/>
      <c r="B67" s="109">
        <v>63</v>
      </c>
      <c r="C67" s="85">
        <v>10963</v>
      </c>
      <c r="D67" s="85">
        <v>10963</v>
      </c>
      <c r="E67" s="97">
        <f t="shared" si="1"/>
        <v>0</v>
      </c>
      <c r="F67" s="68">
        <v>6.19</v>
      </c>
      <c r="G67" s="40">
        <f t="shared" si="0"/>
        <v>0</v>
      </c>
      <c r="H67" s="79"/>
      <c r="I67" s="109"/>
      <c r="J67" s="50"/>
      <c r="K67" s="40">
        <f>ноя.25!K67+дек.25!H67-дек.25!G67</f>
        <v>491.58999999999992</v>
      </c>
    </row>
    <row r="68" spans="1:12" x14ac:dyDescent="0.25">
      <c r="A68" s="111"/>
      <c r="B68" s="109">
        <v>64</v>
      </c>
      <c r="C68" s="85">
        <v>22024</v>
      </c>
      <c r="D68" s="85">
        <v>22140</v>
      </c>
      <c r="E68" s="97">
        <f t="shared" si="1"/>
        <v>116</v>
      </c>
      <c r="F68" s="68">
        <v>6.19</v>
      </c>
      <c r="G68" s="40">
        <f t="shared" si="0"/>
        <v>718.04000000000008</v>
      </c>
      <c r="H68" s="79"/>
      <c r="I68" s="109"/>
      <c r="J68" s="50"/>
      <c r="K68" s="40">
        <f>ноя.25!K68+дек.25!H68-дек.25!G68</f>
        <v>950.64000000000021</v>
      </c>
    </row>
    <row r="69" spans="1:12" x14ac:dyDescent="0.25">
      <c r="A69" s="111"/>
      <c r="B69" s="109">
        <v>65</v>
      </c>
      <c r="C69" s="85">
        <v>8874</v>
      </c>
      <c r="D69" s="85">
        <v>8880</v>
      </c>
      <c r="E69" s="97">
        <f t="shared" si="1"/>
        <v>6</v>
      </c>
      <c r="F69" s="13">
        <v>8.25</v>
      </c>
      <c r="G69" s="40">
        <f t="shared" si="0"/>
        <v>49.5</v>
      </c>
      <c r="H69" s="79"/>
      <c r="I69" s="109"/>
      <c r="J69" s="50"/>
      <c r="K69" s="40">
        <f>ноя.25!K69+дек.25!H69-дек.25!G69</f>
        <v>-952.42000000000007</v>
      </c>
    </row>
    <row r="70" spans="1:12" x14ac:dyDescent="0.25">
      <c r="A70" s="111"/>
      <c r="B70" s="109">
        <v>67</v>
      </c>
      <c r="C70" s="85">
        <v>12698</v>
      </c>
      <c r="D70" s="85">
        <v>12698</v>
      </c>
      <c r="E70" s="97">
        <f t="shared" si="1"/>
        <v>0</v>
      </c>
      <c r="F70" s="13">
        <v>8.25</v>
      </c>
      <c r="G70" s="40">
        <f t="shared" si="0"/>
        <v>0</v>
      </c>
      <c r="H70" s="79"/>
      <c r="I70" s="109"/>
      <c r="J70" s="50"/>
      <c r="K70" s="40">
        <f>ноя.25!K70+дек.25!H70-дек.25!G70</f>
        <v>-3371.7899999999991</v>
      </c>
    </row>
    <row r="71" spans="1:12" x14ac:dyDescent="0.25">
      <c r="A71" s="111"/>
      <c r="B71" s="109">
        <v>68</v>
      </c>
      <c r="C71" s="85">
        <v>130509</v>
      </c>
      <c r="D71" s="85">
        <v>132562</v>
      </c>
      <c r="E71" s="97">
        <f t="shared" si="1"/>
        <v>2053</v>
      </c>
      <c r="F71" s="68">
        <v>6.19</v>
      </c>
      <c r="G71" s="40">
        <f t="shared" si="0"/>
        <v>12708.070000000002</v>
      </c>
      <c r="H71" s="79">
        <v>11593.87</v>
      </c>
      <c r="I71" s="109">
        <v>532111</v>
      </c>
      <c r="J71" s="50">
        <v>46007</v>
      </c>
      <c r="K71" s="40">
        <f>ноя.25!K71+дек.25!H71-дек.25!G71</f>
        <v>322.13000000000102</v>
      </c>
    </row>
    <row r="72" spans="1:12" x14ac:dyDescent="0.25">
      <c r="A72" s="111"/>
      <c r="B72" s="109">
        <v>69</v>
      </c>
      <c r="C72" s="85">
        <v>111428</v>
      </c>
      <c r="D72" s="85">
        <v>112660</v>
      </c>
      <c r="E72" s="97">
        <f t="shared" si="1"/>
        <v>1232</v>
      </c>
      <c r="F72" s="68">
        <v>6.19</v>
      </c>
      <c r="G72" s="40">
        <f t="shared" si="0"/>
        <v>7626.0800000000008</v>
      </c>
      <c r="H72" s="79">
        <v>7019.46</v>
      </c>
      <c r="I72" s="109">
        <v>787371</v>
      </c>
      <c r="J72" s="50">
        <v>45994</v>
      </c>
      <c r="K72" s="40">
        <f>ноя.25!K72+дек.25!H72-дек.25!G72</f>
        <v>1195.5199999999977</v>
      </c>
      <c r="L72">
        <v>14953917</v>
      </c>
    </row>
    <row r="73" spans="1:12" x14ac:dyDescent="0.25">
      <c r="A73" s="111"/>
      <c r="B73" s="109">
        <v>70</v>
      </c>
      <c r="C73" s="85">
        <v>36513</v>
      </c>
      <c r="D73" s="85">
        <v>37301</v>
      </c>
      <c r="E73" s="97">
        <f t="shared" ref="E73:E139" si="2">D73-C73</f>
        <v>788</v>
      </c>
      <c r="F73" s="68">
        <v>6.19</v>
      </c>
      <c r="G73" s="40">
        <f t="shared" ref="G73:G140" si="3">F73*E73</f>
        <v>4877.72</v>
      </c>
      <c r="H73" s="79"/>
      <c r="I73" s="109"/>
      <c r="J73" s="50"/>
      <c r="K73" s="40">
        <f>ноя.25!K73+дек.25!H73-дек.25!G73</f>
        <v>10855.119999999999</v>
      </c>
    </row>
    <row r="74" spans="1:12" x14ac:dyDescent="0.25">
      <c r="A74" s="111"/>
      <c r="B74" s="109">
        <v>71</v>
      </c>
      <c r="C74" s="85">
        <v>3427</v>
      </c>
      <c r="D74" s="85">
        <v>3427</v>
      </c>
      <c r="E74" s="97">
        <f t="shared" si="2"/>
        <v>0</v>
      </c>
      <c r="F74" s="68">
        <v>6.19</v>
      </c>
      <c r="G74" s="40">
        <f t="shared" si="3"/>
        <v>0</v>
      </c>
      <c r="H74" s="79">
        <v>8200</v>
      </c>
      <c r="I74" s="109">
        <v>294401</v>
      </c>
      <c r="J74" s="50">
        <v>45992</v>
      </c>
      <c r="K74" s="40">
        <f>ноя.25!K74+дек.25!H74-дек.25!G74</f>
        <v>2.9999999998835847E-2</v>
      </c>
    </row>
    <row r="75" spans="1:12" x14ac:dyDescent="0.25">
      <c r="A75" s="111"/>
      <c r="B75" s="109">
        <v>72</v>
      </c>
      <c r="C75" s="85">
        <v>9476</v>
      </c>
      <c r="D75" s="85">
        <v>9476</v>
      </c>
      <c r="E75" s="97">
        <f t="shared" si="2"/>
        <v>0</v>
      </c>
      <c r="F75" s="13">
        <v>8.25</v>
      </c>
      <c r="G75" s="40">
        <f t="shared" ref="G75" si="4">F75*E75</f>
        <v>0</v>
      </c>
      <c r="H75" s="79"/>
      <c r="I75" s="109"/>
      <c r="J75" s="50"/>
      <c r="K75" s="40">
        <f>ноя.25!K75+дек.25!H75-дек.25!G75</f>
        <v>301.01000000000022</v>
      </c>
    </row>
    <row r="76" spans="1:12" x14ac:dyDescent="0.25">
      <c r="A76" s="111"/>
      <c r="B76" s="109">
        <v>73</v>
      </c>
      <c r="C76" s="85">
        <v>31256</v>
      </c>
      <c r="D76" s="85">
        <v>31428</v>
      </c>
      <c r="E76" s="97">
        <f t="shared" si="2"/>
        <v>172</v>
      </c>
      <c r="F76" s="13">
        <v>8.25</v>
      </c>
      <c r="G76" s="40">
        <f t="shared" si="3"/>
        <v>1419</v>
      </c>
      <c r="H76" s="79"/>
      <c r="I76" s="109"/>
      <c r="J76" s="50"/>
      <c r="K76" s="40">
        <f>ноя.25!K76+дек.25!H76-дек.25!G76</f>
        <v>-7839.66</v>
      </c>
    </row>
    <row r="77" spans="1:12" x14ac:dyDescent="0.25">
      <c r="A77" s="111"/>
      <c r="B77" s="109">
        <v>74</v>
      </c>
      <c r="C77" s="85"/>
      <c r="D77" s="85"/>
      <c r="E77" s="97">
        <f t="shared" si="2"/>
        <v>0</v>
      </c>
      <c r="F77" s="13">
        <v>8.25</v>
      </c>
      <c r="G77" s="40">
        <f t="shared" si="3"/>
        <v>0</v>
      </c>
      <c r="H77" s="79"/>
      <c r="I77" s="109"/>
      <c r="J77" s="50"/>
      <c r="K77" s="40">
        <f>ноя.25!K77+дек.25!H77-дек.25!G77</f>
        <v>0</v>
      </c>
    </row>
    <row r="78" spans="1:12" x14ac:dyDescent="0.25">
      <c r="A78" s="111"/>
      <c r="B78" s="109">
        <v>75</v>
      </c>
      <c r="C78" s="85"/>
      <c r="D78" s="85"/>
      <c r="E78" s="97">
        <f t="shared" si="2"/>
        <v>0</v>
      </c>
      <c r="F78" s="13">
        <v>8.25</v>
      </c>
      <c r="G78" s="40">
        <f t="shared" si="3"/>
        <v>0</v>
      </c>
      <c r="H78" s="79"/>
      <c r="I78" s="109"/>
      <c r="J78" s="50"/>
      <c r="K78" s="40">
        <f>ноя.25!K78+дек.25!H78-дек.25!G78</f>
        <v>0</v>
      </c>
    </row>
    <row r="79" spans="1:12" x14ac:dyDescent="0.25">
      <c r="A79" s="111"/>
      <c r="B79" s="109">
        <v>76</v>
      </c>
      <c r="C79" s="85">
        <v>5325</v>
      </c>
      <c r="D79" s="85">
        <v>5330</v>
      </c>
      <c r="E79" s="97">
        <f t="shared" si="2"/>
        <v>5</v>
      </c>
      <c r="F79" s="13">
        <v>8.25</v>
      </c>
      <c r="G79" s="40">
        <f t="shared" si="3"/>
        <v>41.25</v>
      </c>
      <c r="H79" s="79"/>
      <c r="I79" s="109"/>
      <c r="J79" s="50"/>
      <c r="K79" s="40">
        <f>ноя.25!K79+дек.25!H79-дек.25!G79</f>
        <v>-309.98</v>
      </c>
    </row>
    <row r="80" spans="1:12" x14ac:dyDescent="0.25">
      <c r="A80" s="111"/>
      <c r="B80" s="109">
        <v>77</v>
      </c>
      <c r="C80" s="85">
        <v>14979</v>
      </c>
      <c r="D80" s="85">
        <v>15000</v>
      </c>
      <c r="E80" s="97">
        <f t="shared" si="2"/>
        <v>21</v>
      </c>
      <c r="F80" s="13">
        <v>8.25</v>
      </c>
      <c r="G80" s="40">
        <f t="shared" si="3"/>
        <v>173.25</v>
      </c>
      <c r="H80" s="79"/>
      <c r="I80" s="109"/>
      <c r="J80" s="50"/>
      <c r="K80" s="40">
        <f>ноя.25!K80+дек.25!H80-дек.25!G80</f>
        <v>-449.75000000000091</v>
      </c>
    </row>
    <row r="81" spans="1:11" x14ac:dyDescent="0.25">
      <c r="A81" s="15"/>
      <c r="B81" s="109">
        <v>79</v>
      </c>
      <c r="C81" s="85">
        <v>30813</v>
      </c>
      <c r="D81" s="85">
        <v>30900</v>
      </c>
      <c r="E81" s="97">
        <f t="shared" si="2"/>
        <v>87</v>
      </c>
      <c r="F81" s="13">
        <v>8.25</v>
      </c>
      <c r="G81" s="40">
        <f t="shared" si="3"/>
        <v>717.75</v>
      </c>
      <c r="H81" s="79"/>
      <c r="I81" s="109"/>
      <c r="J81" s="50"/>
      <c r="K81" s="40">
        <f>ноя.25!K81+дек.25!H81-дек.25!G81</f>
        <v>4136.18</v>
      </c>
    </row>
    <row r="82" spans="1:11" x14ac:dyDescent="0.25">
      <c r="A82" s="111"/>
      <c r="B82" s="109">
        <v>80</v>
      </c>
      <c r="C82" s="85">
        <v>28938</v>
      </c>
      <c r="D82" s="85">
        <v>29645</v>
      </c>
      <c r="E82" s="97">
        <f t="shared" si="2"/>
        <v>707</v>
      </c>
      <c r="F82" s="13">
        <v>8.25</v>
      </c>
      <c r="G82" s="40">
        <f t="shared" si="3"/>
        <v>5832.75</v>
      </c>
      <c r="H82" s="79"/>
      <c r="I82" s="109"/>
      <c r="J82" s="50"/>
      <c r="K82" s="40">
        <f>ноя.25!K82+дек.25!H82-дек.25!G82</f>
        <v>-13215.500000000002</v>
      </c>
    </row>
    <row r="83" spans="1:11" x14ac:dyDescent="0.25">
      <c r="A83" s="111"/>
      <c r="B83" s="109">
        <v>81</v>
      </c>
      <c r="C83" s="85">
        <v>65880</v>
      </c>
      <c r="D83" s="85">
        <v>66521</v>
      </c>
      <c r="E83" s="97">
        <f t="shared" si="2"/>
        <v>641</v>
      </c>
      <c r="F83" s="68">
        <v>6.19</v>
      </c>
      <c r="G83" s="40">
        <f t="shared" si="3"/>
        <v>3967.7900000000004</v>
      </c>
      <c r="H83" s="79">
        <v>6190</v>
      </c>
      <c r="I83" s="109">
        <v>362336</v>
      </c>
      <c r="J83" s="50">
        <v>45996</v>
      </c>
      <c r="K83" s="40">
        <f>ноя.25!K83+дек.25!H83-дек.25!G83</f>
        <v>2253.5799999999995</v>
      </c>
    </row>
    <row r="84" spans="1:11" x14ac:dyDescent="0.25">
      <c r="A84" s="111"/>
      <c r="B84" s="109">
        <v>82</v>
      </c>
      <c r="C84" s="85">
        <v>39088</v>
      </c>
      <c r="D84" s="85">
        <v>39161</v>
      </c>
      <c r="E84" s="97">
        <f t="shared" si="2"/>
        <v>73</v>
      </c>
      <c r="F84" s="68">
        <v>6.19</v>
      </c>
      <c r="G84" s="40">
        <f t="shared" si="3"/>
        <v>451.87</v>
      </c>
      <c r="H84" s="79">
        <v>2500</v>
      </c>
      <c r="I84" s="109">
        <v>624492</v>
      </c>
      <c r="J84" s="50">
        <v>45994</v>
      </c>
      <c r="K84" s="40">
        <f>ноя.25!K84+дек.25!H84-дек.25!G84</f>
        <v>3048.3599999999997</v>
      </c>
    </row>
    <row r="85" spans="1:11" x14ac:dyDescent="0.25">
      <c r="A85" s="111"/>
      <c r="B85" s="109">
        <v>83</v>
      </c>
      <c r="C85" s="85">
        <v>18739</v>
      </c>
      <c r="D85" s="85">
        <v>18740</v>
      </c>
      <c r="E85" s="97">
        <f t="shared" si="2"/>
        <v>1</v>
      </c>
      <c r="F85" s="68">
        <v>6.19</v>
      </c>
      <c r="G85" s="40">
        <f t="shared" si="3"/>
        <v>6.19</v>
      </c>
      <c r="H85" s="79">
        <v>1000</v>
      </c>
      <c r="I85" s="109">
        <v>924547</v>
      </c>
      <c r="J85" s="50">
        <v>45993</v>
      </c>
      <c r="K85" s="40">
        <f>ноя.25!K85+дек.25!H85-дек.25!G85</f>
        <v>-1220.7300000000005</v>
      </c>
    </row>
    <row r="86" spans="1:11" x14ac:dyDescent="0.25">
      <c r="A86" s="111"/>
      <c r="B86" s="109">
        <v>84</v>
      </c>
      <c r="C86" s="85">
        <v>8279</v>
      </c>
      <c r="D86" s="85">
        <v>8279</v>
      </c>
      <c r="E86" s="97">
        <f t="shared" si="2"/>
        <v>0</v>
      </c>
      <c r="F86" s="13">
        <v>8.25</v>
      </c>
      <c r="G86" s="40">
        <f t="shared" si="3"/>
        <v>0</v>
      </c>
      <c r="H86" s="79"/>
      <c r="I86" s="109"/>
      <c r="J86" s="50"/>
      <c r="K86" s="40">
        <f>ноя.25!K86+дек.25!H86-дек.25!G86</f>
        <v>-2187.5</v>
      </c>
    </row>
    <row r="87" spans="1:11" x14ac:dyDescent="0.25">
      <c r="A87" s="15"/>
      <c r="B87" s="109">
        <v>85</v>
      </c>
      <c r="C87" s="85">
        <v>25654</v>
      </c>
      <c r="D87" s="85">
        <v>25666</v>
      </c>
      <c r="E87" s="97">
        <f t="shared" si="2"/>
        <v>12</v>
      </c>
      <c r="F87" s="13">
        <v>8.25</v>
      </c>
      <c r="G87" s="40">
        <f t="shared" si="3"/>
        <v>99</v>
      </c>
      <c r="H87" s="79">
        <v>4500</v>
      </c>
      <c r="I87" s="109">
        <v>422638</v>
      </c>
      <c r="J87" s="50">
        <v>46008</v>
      </c>
      <c r="K87" s="40">
        <f>ноя.25!K87+дек.25!H87-дек.25!G87</f>
        <v>-1.0399999999999636</v>
      </c>
    </row>
    <row r="88" spans="1:11" x14ac:dyDescent="0.25">
      <c r="A88" s="111"/>
      <c r="B88" s="109">
        <v>86</v>
      </c>
      <c r="C88" s="85"/>
      <c r="D88" s="85"/>
      <c r="E88" s="97">
        <f t="shared" si="2"/>
        <v>0</v>
      </c>
      <c r="F88" s="13">
        <v>8.25</v>
      </c>
      <c r="G88" s="40">
        <f t="shared" si="3"/>
        <v>0</v>
      </c>
      <c r="H88" s="79"/>
      <c r="I88" s="109"/>
      <c r="J88" s="50"/>
      <c r="K88" s="40">
        <f>ноя.25!K88+дек.25!H88-дек.25!G88</f>
        <v>0</v>
      </c>
    </row>
    <row r="89" spans="1:11" x14ac:dyDescent="0.25">
      <c r="A89" s="111"/>
      <c r="B89" s="109">
        <v>87</v>
      </c>
      <c r="C89" s="85">
        <v>19502</v>
      </c>
      <c r="D89" s="85">
        <v>19502</v>
      </c>
      <c r="E89" s="97">
        <f t="shared" si="2"/>
        <v>0</v>
      </c>
      <c r="F89" s="13">
        <v>8.25</v>
      </c>
      <c r="G89" s="40">
        <f t="shared" si="3"/>
        <v>0</v>
      </c>
      <c r="H89" s="79"/>
      <c r="I89" s="109"/>
      <c r="J89" s="50"/>
      <c r="K89" s="40">
        <f>ноя.25!K89+дек.25!H89-дек.25!G89</f>
        <v>-19483.97</v>
      </c>
    </row>
    <row r="90" spans="1:11" x14ac:dyDescent="0.25">
      <c r="A90" s="111"/>
      <c r="B90" s="109">
        <v>88</v>
      </c>
      <c r="C90" s="85">
        <v>4</v>
      </c>
      <c r="D90" s="85">
        <v>5</v>
      </c>
      <c r="E90" s="97">
        <f t="shared" si="2"/>
        <v>1</v>
      </c>
      <c r="F90" s="13">
        <v>8.25</v>
      </c>
      <c r="G90" s="40">
        <f t="shared" si="3"/>
        <v>8.25</v>
      </c>
      <c r="H90" s="79"/>
      <c r="I90" s="109"/>
      <c r="J90" s="50"/>
      <c r="K90" s="40">
        <f>ноя.25!K90+дек.25!H90-дек.25!G90</f>
        <v>-26915.63</v>
      </c>
    </row>
    <row r="91" spans="1:11" x14ac:dyDescent="0.25">
      <c r="A91" s="111"/>
      <c r="B91" s="109">
        <v>89</v>
      </c>
      <c r="C91" s="85">
        <v>13318</v>
      </c>
      <c r="D91" s="85">
        <v>13318</v>
      </c>
      <c r="E91" s="97">
        <f t="shared" si="2"/>
        <v>0</v>
      </c>
      <c r="F91" s="68">
        <v>6.19</v>
      </c>
      <c r="G91" s="40">
        <f t="shared" si="3"/>
        <v>0</v>
      </c>
      <c r="H91" s="79"/>
      <c r="I91" s="109"/>
      <c r="J91" s="50"/>
      <c r="K91" s="40">
        <f>ноя.25!K91+дек.25!H91-дек.25!G91</f>
        <v>1365.48</v>
      </c>
    </row>
    <row r="92" spans="1:11" x14ac:dyDescent="0.25">
      <c r="A92" s="111"/>
      <c r="B92" s="109">
        <v>90</v>
      </c>
      <c r="C92" s="85">
        <v>3336</v>
      </c>
      <c r="D92" s="85">
        <v>3353</v>
      </c>
      <c r="E92" s="97">
        <f t="shared" si="2"/>
        <v>17</v>
      </c>
      <c r="F92" s="13">
        <v>8.25</v>
      </c>
      <c r="G92" s="40">
        <f t="shared" si="3"/>
        <v>140.25</v>
      </c>
      <c r="H92" s="79">
        <v>15000</v>
      </c>
      <c r="I92" s="109">
        <v>694211</v>
      </c>
      <c r="J92" s="50">
        <v>45996</v>
      </c>
      <c r="K92" s="40">
        <f>ноя.25!K92+дек.25!H92-дек.25!G92</f>
        <v>8785.02</v>
      </c>
    </row>
    <row r="93" spans="1:11" x14ac:dyDescent="0.25">
      <c r="A93" s="111"/>
      <c r="B93" s="109">
        <v>91</v>
      </c>
      <c r="C93" s="85"/>
      <c r="D93" s="85"/>
      <c r="E93" s="97">
        <f t="shared" si="2"/>
        <v>0</v>
      </c>
      <c r="F93" s="13">
        <v>8.25</v>
      </c>
      <c r="G93" s="40">
        <f t="shared" si="3"/>
        <v>0</v>
      </c>
      <c r="H93" s="79"/>
      <c r="I93" s="109"/>
      <c r="J93" s="50"/>
      <c r="K93" s="40">
        <f>ноя.25!K93+дек.25!H93-дек.25!G93</f>
        <v>0</v>
      </c>
    </row>
    <row r="94" spans="1:11" x14ac:dyDescent="0.25">
      <c r="A94" s="111"/>
      <c r="B94" s="109">
        <v>92</v>
      </c>
      <c r="C94" s="85">
        <v>26659</v>
      </c>
      <c r="D94" s="85">
        <v>27028</v>
      </c>
      <c r="E94" s="97">
        <f t="shared" si="2"/>
        <v>369</v>
      </c>
      <c r="F94" s="13">
        <v>8.25</v>
      </c>
      <c r="G94" s="40">
        <f t="shared" si="3"/>
        <v>3044.25</v>
      </c>
      <c r="H94" s="79"/>
      <c r="I94" s="109"/>
      <c r="J94" s="50"/>
      <c r="K94" s="40">
        <f>ноя.25!K94+дек.25!H94-дек.25!G94</f>
        <v>-2271.0100000000002</v>
      </c>
    </row>
    <row r="95" spans="1:11" x14ac:dyDescent="0.25">
      <c r="A95" s="111"/>
      <c r="B95" s="109">
        <v>93</v>
      </c>
      <c r="C95" s="85">
        <v>24259</v>
      </c>
      <c r="D95" s="85">
        <v>25031</v>
      </c>
      <c r="E95" s="97">
        <f t="shared" si="2"/>
        <v>772</v>
      </c>
      <c r="F95" s="13">
        <v>8.25</v>
      </c>
      <c r="G95" s="40">
        <f t="shared" si="3"/>
        <v>6369</v>
      </c>
      <c r="H95" s="79"/>
      <c r="I95" s="109"/>
      <c r="J95" s="50"/>
      <c r="K95" s="40">
        <f>ноя.25!K95+дек.25!H95-дек.25!G95</f>
        <v>-15365.91</v>
      </c>
    </row>
    <row r="96" spans="1:11" x14ac:dyDescent="0.25">
      <c r="A96" s="111"/>
      <c r="B96" s="109">
        <v>94</v>
      </c>
      <c r="C96" s="85">
        <v>3177</v>
      </c>
      <c r="D96" s="85">
        <v>4091</v>
      </c>
      <c r="E96" s="97">
        <f t="shared" si="2"/>
        <v>914</v>
      </c>
      <c r="F96" s="70">
        <v>6.19</v>
      </c>
      <c r="G96" s="40">
        <f t="shared" si="3"/>
        <v>5657.6600000000008</v>
      </c>
      <c r="H96" s="79">
        <v>2700</v>
      </c>
      <c r="I96" s="109">
        <v>8063</v>
      </c>
      <c r="J96" s="50">
        <v>46001</v>
      </c>
      <c r="K96" s="40">
        <f>ноя.25!K96+дек.25!H96-дек.25!G96</f>
        <v>-3605.3200000000015</v>
      </c>
    </row>
    <row r="97" spans="1:11" x14ac:dyDescent="0.25">
      <c r="A97" s="111"/>
      <c r="B97" s="109">
        <v>95</v>
      </c>
      <c r="C97" s="85">
        <v>974</v>
      </c>
      <c r="D97" s="85">
        <v>974</v>
      </c>
      <c r="E97" s="97">
        <f t="shared" si="2"/>
        <v>0</v>
      </c>
      <c r="F97" s="13">
        <v>8.25</v>
      </c>
      <c r="G97" s="40">
        <f t="shared" si="3"/>
        <v>0</v>
      </c>
      <c r="H97" s="79"/>
      <c r="I97" s="109"/>
      <c r="J97" s="50"/>
      <c r="K97" s="40">
        <f>ноя.25!K97+дек.25!H97-дек.25!G97</f>
        <v>0</v>
      </c>
    </row>
    <row r="98" spans="1:11" x14ac:dyDescent="0.25">
      <c r="A98" s="111"/>
      <c r="B98" s="109">
        <v>96</v>
      </c>
      <c r="C98" s="85">
        <v>57501</v>
      </c>
      <c r="D98" s="85">
        <v>58409</v>
      </c>
      <c r="E98" s="97">
        <f t="shared" si="2"/>
        <v>908</v>
      </c>
      <c r="F98" s="70">
        <v>6.19</v>
      </c>
      <c r="G98" s="40">
        <f t="shared" si="3"/>
        <v>5620.52</v>
      </c>
      <c r="H98" s="79">
        <v>30000</v>
      </c>
      <c r="I98" s="109">
        <v>165543</v>
      </c>
      <c r="J98" s="50">
        <v>46001</v>
      </c>
      <c r="K98" s="40">
        <f>ноя.25!K98+дек.25!H98-дек.25!G98</f>
        <v>10184.569999999998</v>
      </c>
    </row>
    <row r="99" spans="1:11" x14ac:dyDescent="0.25">
      <c r="A99" s="111"/>
      <c r="B99" s="109">
        <v>97</v>
      </c>
      <c r="C99" s="85"/>
      <c r="D99" s="85"/>
      <c r="E99" s="97">
        <f t="shared" si="2"/>
        <v>0</v>
      </c>
      <c r="F99" s="13">
        <v>8.25</v>
      </c>
      <c r="G99" s="40">
        <f t="shared" si="3"/>
        <v>0</v>
      </c>
      <c r="H99" s="79"/>
      <c r="I99" s="109"/>
      <c r="J99" s="50"/>
      <c r="K99" s="40">
        <f>ноя.25!K99+дек.25!H99-дек.25!G99</f>
        <v>0</v>
      </c>
    </row>
    <row r="100" spans="1:11" x14ac:dyDescent="0.25">
      <c r="A100" s="111"/>
      <c r="B100" s="109" t="s">
        <v>14</v>
      </c>
      <c r="C100" s="85">
        <v>989</v>
      </c>
      <c r="D100" s="85">
        <v>990</v>
      </c>
      <c r="E100" s="97">
        <f t="shared" si="2"/>
        <v>1</v>
      </c>
      <c r="F100" s="13">
        <v>8.25</v>
      </c>
      <c r="G100" s="40">
        <f t="shared" si="3"/>
        <v>8.25</v>
      </c>
      <c r="H100" s="79"/>
      <c r="I100" s="109"/>
      <c r="J100" s="50"/>
      <c r="K100" s="40">
        <f>ноя.25!K100+дек.25!H100-дек.25!G100</f>
        <v>-1502.5</v>
      </c>
    </row>
    <row r="101" spans="1:11" x14ac:dyDescent="0.25">
      <c r="A101" s="111"/>
      <c r="B101" s="109" t="s">
        <v>15</v>
      </c>
      <c r="C101" s="85">
        <v>2800</v>
      </c>
      <c r="D101" s="85">
        <v>2800</v>
      </c>
      <c r="E101" s="97">
        <f t="shared" si="2"/>
        <v>0</v>
      </c>
      <c r="F101" s="13">
        <v>8.25</v>
      </c>
      <c r="G101" s="40">
        <f t="shared" si="3"/>
        <v>0</v>
      </c>
      <c r="H101" s="79"/>
      <c r="I101" s="109"/>
      <c r="J101" s="50"/>
      <c r="K101" s="40">
        <f>ноя.25!K101+дек.25!H101-дек.25!G101</f>
        <v>2809.63</v>
      </c>
    </row>
    <row r="102" spans="1:11" x14ac:dyDescent="0.25">
      <c r="A102" s="111"/>
      <c r="B102" s="109">
        <v>98</v>
      </c>
      <c r="C102" s="85"/>
      <c r="D102" s="85"/>
      <c r="E102" s="97">
        <f t="shared" si="2"/>
        <v>0</v>
      </c>
      <c r="F102" s="13">
        <v>8.25</v>
      </c>
      <c r="G102" s="40">
        <f t="shared" si="3"/>
        <v>0</v>
      </c>
      <c r="H102" s="79"/>
      <c r="I102" s="109"/>
      <c r="J102" s="50"/>
      <c r="K102" s="40">
        <f>ноя.25!K102+дек.25!H102-дек.25!G102</f>
        <v>0</v>
      </c>
    </row>
    <row r="103" spans="1:11" x14ac:dyDescent="0.25">
      <c r="A103" s="111"/>
      <c r="B103" s="109" t="s">
        <v>16</v>
      </c>
      <c r="C103" s="85">
        <v>3175</v>
      </c>
      <c r="D103" s="85">
        <v>3547</v>
      </c>
      <c r="E103" s="97">
        <f t="shared" si="2"/>
        <v>372</v>
      </c>
      <c r="F103" s="13">
        <v>8.25</v>
      </c>
      <c r="G103" s="40">
        <f t="shared" si="3"/>
        <v>3069</v>
      </c>
      <c r="H103" s="79"/>
      <c r="I103" s="109"/>
      <c r="J103" s="50"/>
      <c r="K103" s="40">
        <f>ноя.25!K103+дек.25!H103-дек.25!G103</f>
        <v>-2859.08</v>
      </c>
    </row>
    <row r="104" spans="1:11" x14ac:dyDescent="0.25">
      <c r="A104" s="111"/>
      <c r="B104" s="109">
        <v>100</v>
      </c>
      <c r="C104" s="85">
        <v>10</v>
      </c>
      <c r="D104" s="85">
        <v>10</v>
      </c>
      <c r="E104" s="97">
        <f t="shared" si="2"/>
        <v>0</v>
      </c>
      <c r="F104" s="13">
        <v>8.25</v>
      </c>
      <c r="G104" s="40">
        <f t="shared" si="3"/>
        <v>0</v>
      </c>
      <c r="H104" s="79"/>
      <c r="I104" s="109"/>
      <c r="J104" s="50"/>
      <c r="K104" s="40">
        <f>ноя.25!K104+дек.25!H104-дек.25!G104</f>
        <v>0</v>
      </c>
    </row>
    <row r="105" spans="1:11" x14ac:dyDescent="0.25">
      <c r="A105" s="111"/>
      <c r="B105" s="109" t="s">
        <v>17</v>
      </c>
      <c r="C105" s="85"/>
      <c r="D105" s="85"/>
      <c r="E105" s="97">
        <f t="shared" si="2"/>
        <v>0</v>
      </c>
      <c r="F105" s="13">
        <v>8.25</v>
      </c>
      <c r="G105" s="40">
        <f t="shared" si="3"/>
        <v>0</v>
      </c>
      <c r="H105" s="79"/>
      <c r="I105" s="109"/>
      <c r="J105" s="50"/>
      <c r="K105" s="40">
        <f>ноя.25!K105+дек.25!H105-дек.25!G105</f>
        <v>0</v>
      </c>
    </row>
    <row r="106" spans="1:11" x14ac:dyDescent="0.25">
      <c r="A106" s="111"/>
      <c r="B106" s="109">
        <v>101</v>
      </c>
      <c r="C106" s="85">
        <v>80264</v>
      </c>
      <c r="D106" s="85">
        <v>81984</v>
      </c>
      <c r="E106" s="97">
        <f t="shared" si="2"/>
        <v>1720</v>
      </c>
      <c r="F106" s="68">
        <v>6.19</v>
      </c>
      <c r="G106" s="40">
        <f t="shared" si="3"/>
        <v>10646.800000000001</v>
      </c>
      <c r="H106" s="79">
        <v>10000</v>
      </c>
      <c r="I106" s="109">
        <v>791696</v>
      </c>
      <c r="J106" s="50">
        <v>45996</v>
      </c>
      <c r="K106" s="40">
        <f>ноя.25!K106+дек.25!H106-дек.25!G106</f>
        <v>478.55999999999767</v>
      </c>
    </row>
    <row r="107" spans="1:11" x14ac:dyDescent="0.25">
      <c r="A107" s="111"/>
      <c r="B107" s="109">
        <v>102</v>
      </c>
      <c r="C107" s="85">
        <v>102079</v>
      </c>
      <c r="D107" s="85">
        <v>102656</v>
      </c>
      <c r="E107" s="97">
        <f t="shared" si="2"/>
        <v>577</v>
      </c>
      <c r="F107" s="68">
        <v>6.19</v>
      </c>
      <c r="G107" s="40">
        <f t="shared" si="3"/>
        <v>3571.63</v>
      </c>
      <c r="H107" s="79"/>
      <c r="I107" s="109"/>
      <c r="J107" s="50"/>
      <c r="K107" s="40">
        <f>ноя.25!K107+дек.25!H107-дек.25!G107</f>
        <v>-29820.930000000004</v>
      </c>
    </row>
    <row r="108" spans="1:11" x14ac:dyDescent="0.25">
      <c r="A108" s="111"/>
      <c r="B108" s="109">
        <v>103</v>
      </c>
      <c r="C108" s="85">
        <v>77927</v>
      </c>
      <c r="D108" s="85">
        <v>80592</v>
      </c>
      <c r="E108" s="97">
        <f t="shared" si="2"/>
        <v>2665</v>
      </c>
      <c r="F108" s="68">
        <v>0</v>
      </c>
      <c r="G108" s="40">
        <f t="shared" si="3"/>
        <v>0</v>
      </c>
      <c r="H108" s="79"/>
      <c r="I108" s="109"/>
      <c r="J108" s="50"/>
      <c r="K108" s="40">
        <f>ноя.25!K108+дек.25!H108-дек.25!G108</f>
        <v>14425.56</v>
      </c>
    </row>
    <row r="109" spans="1:11" x14ac:dyDescent="0.25">
      <c r="A109" s="111"/>
      <c r="B109" s="109">
        <v>104</v>
      </c>
      <c r="C109" s="85">
        <v>20</v>
      </c>
      <c r="D109" s="85">
        <v>20</v>
      </c>
      <c r="E109" s="97">
        <f t="shared" si="2"/>
        <v>0</v>
      </c>
      <c r="F109" s="13">
        <v>8.25</v>
      </c>
      <c r="G109" s="40">
        <f t="shared" si="3"/>
        <v>0</v>
      </c>
      <c r="H109" s="79"/>
      <c r="I109" s="109"/>
      <c r="J109" s="50"/>
      <c r="K109" s="40">
        <f>ноя.25!K109+дек.25!H109-дек.25!G109</f>
        <v>-41.25</v>
      </c>
    </row>
    <row r="110" spans="1:11" x14ac:dyDescent="0.25">
      <c r="A110" s="111"/>
      <c r="B110" s="109">
        <v>105</v>
      </c>
      <c r="C110" s="85">
        <v>1019</v>
      </c>
      <c r="D110" s="85">
        <v>1019</v>
      </c>
      <c r="E110" s="97">
        <f t="shared" si="2"/>
        <v>0</v>
      </c>
      <c r="F110" s="13">
        <v>8.25</v>
      </c>
      <c r="G110" s="40">
        <f t="shared" si="3"/>
        <v>0</v>
      </c>
      <c r="H110" s="79"/>
      <c r="I110" s="109"/>
      <c r="J110" s="50"/>
      <c r="K110" s="40">
        <f>ноя.25!K110+дек.25!H110-дек.25!G110</f>
        <v>-143.93000000000006</v>
      </c>
    </row>
    <row r="111" spans="1:11" x14ac:dyDescent="0.25">
      <c r="A111" s="111"/>
      <c r="B111" s="109">
        <v>106</v>
      </c>
      <c r="C111" s="85">
        <v>520</v>
      </c>
      <c r="D111" s="85">
        <v>520</v>
      </c>
      <c r="E111" s="97">
        <f t="shared" si="2"/>
        <v>0</v>
      </c>
      <c r="F111" s="13">
        <v>8.25</v>
      </c>
      <c r="G111" s="40">
        <f t="shared" si="3"/>
        <v>0</v>
      </c>
      <c r="H111" s="79"/>
      <c r="I111" s="109"/>
      <c r="J111" s="50"/>
      <c r="K111" s="40">
        <f>ноя.25!K111+дек.25!H111-дек.25!G111</f>
        <v>1000</v>
      </c>
    </row>
    <row r="112" spans="1:11" x14ac:dyDescent="0.25">
      <c r="A112" s="111"/>
      <c r="B112" s="109">
        <v>107</v>
      </c>
      <c r="C112" s="85"/>
      <c r="D112" s="85"/>
      <c r="E112" s="97">
        <f t="shared" si="2"/>
        <v>0</v>
      </c>
      <c r="F112" s="13">
        <v>8.25</v>
      </c>
      <c r="G112" s="40">
        <f t="shared" si="3"/>
        <v>0</v>
      </c>
      <c r="H112" s="79"/>
      <c r="I112" s="109"/>
      <c r="J112" s="50"/>
      <c r="K112" s="40">
        <f>ноя.25!K112+дек.25!H112-дек.25!G112</f>
        <v>0</v>
      </c>
    </row>
    <row r="113" spans="1:12" x14ac:dyDescent="0.25">
      <c r="A113" s="111"/>
      <c r="B113" s="109">
        <v>108</v>
      </c>
      <c r="C113" s="85"/>
      <c r="D113" s="85"/>
      <c r="E113" s="97">
        <f t="shared" si="2"/>
        <v>0</v>
      </c>
      <c r="F113" s="13">
        <v>8.25</v>
      </c>
      <c r="G113" s="40">
        <f t="shared" si="3"/>
        <v>0</v>
      </c>
      <c r="H113" s="79"/>
      <c r="I113" s="109"/>
      <c r="J113" s="50"/>
      <c r="K113" s="40">
        <f>ноя.25!K113+дек.25!H113-дек.25!G113</f>
        <v>0</v>
      </c>
    </row>
    <row r="114" spans="1:12" x14ac:dyDescent="0.25">
      <c r="A114" s="111"/>
      <c r="B114" s="109">
        <v>109</v>
      </c>
      <c r="C114" s="85"/>
      <c r="D114" s="85"/>
      <c r="E114" s="97">
        <f t="shared" si="2"/>
        <v>0</v>
      </c>
      <c r="F114" s="13">
        <v>8.25</v>
      </c>
      <c r="G114" s="40">
        <f t="shared" si="3"/>
        <v>0</v>
      </c>
      <c r="H114" s="79"/>
      <c r="I114" s="109"/>
      <c r="J114" s="50"/>
      <c r="K114" s="40">
        <f>ноя.25!K114+дек.25!H114-дек.25!G114</f>
        <v>0</v>
      </c>
    </row>
    <row r="115" spans="1:12" x14ac:dyDescent="0.25">
      <c r="A115" s="115"/>
      <c r="B115" s="109">
        <v>110</v>
      </c>
      <c r="C115" s="85">
        <v>7627</v>
      </c>
      <c r="D115" s="85">
        <v>7628</v>
      </c>
      <c r="E115" s="97">
        <f t="shared" si="2"/>
        <v>1</v>
      </c>
      <c r="F115" s="13">
        <v>8.25</v>
      </c>
      <c r="G115" s="40">
        <f t="shared" si="3"/>
        <v>8.25</v>
      </c>
      <c r="H115" s="79"/>
      <c r="I115" s="109"/>
      <c r="J115" s="50"/>
      <c r="K115" s="40">
        <f>ноя.25!K115+дек.25!H115-дек.25!G115</f>
        <v>2115.77</v>
      </c>
    </row>
    <row r="116" spans="1:12" x14ac:dyDescent="0.25">
      <c r="A116" s="111"/>
      <c r="B116" s="109">
        <v>111</v>
      </c>
      <c r="C116" s="85">
        <v>21640</v>
      </c>
      <c r="D116" s="85">
        <v>21773</v>
      </c>
      <c r="E116" s="97">
        <f t="shared" si="2"/>
        <v>133</v>
      </c>
      <c r="F116" s="13">
        <v>8.25</v>
      </c>
      <c r="G116" s="40">
        <f t="shared" si="3"/>
        <v>1097.25</v>
      </c>
      <c r="H116" s="79">
        <v>9000</v>
      </c>
      <c r="I116" s="109">
        <v>408669</v>
      </c>
      <c r="J116" s="50">
        <v>45999</v>
      </c>
      <c r="K116" s="40">
        <f>ноя.25!K116+дек.25!H116-дек.25!G116</f>
        <v>10967.71</v>
      </c>
    </row>
    <row r="117" spans="1:12" x14ac:dyDescent="0.25">
      <c r="A117" s="111"/>
      <c r="B117" s="109">
        <v>112</v>
      </c>
      <c r="C117" s="85">
        <v>6655</v>
      </c>
      <c r="D117" s="85">
        <v>6655</v>
      </c>
      <c r="E117" s="97">
        <f t="shared" si="2"/>
        <v>0</v>
      </c>
      <c r="F117" s="13">
        <v>8.25</v>
      </c>
      <c r="G117" s="40">
        <f t="shared" si="3"/>
        <v>0</v>
      </c>
      <c r="H117" s="79"/>
      <c r="I117" s="109"/>
      <c r="J117" s="50"/>
      <c r="K117" s="40">
        <f>ноя.25!K117+дек.25!H117-дек.25!G117</f>
        <v>0</v>
      </c>
    </row>
    <row r="118" spans="1:12" x14ac:dyDescent="0.25">
      <c r="A118" s="111"/>
      <c r="B118" s="109">
        <v>113</v>
      </c>
      <c r="C118" s="85">
        <v>14055</v>
      </c>
      <c r="D118" s="85">
        <v>14494</v>
      </c>
      <c r="E118" s="97">
        <f t="shared" si="2"/>
        <v>439</v>
      </c>
      <c r="F118" s="13">
        <v>8.25</v>
      </c>
      <c r="G118" s="40">
        <f t="shared" si="3"/>
        <v>3621.75</v>
      </c>
      <c r="H118" s="79">
        <v>5721.84</v>
      </c>
      <c r="I118" s="109">
        <v>164221</v>
      </c>
      <c r="J118" s="50">
        <v>46000</v>
      </c>
      <c r="K118" s="40">
        <f>ноя.25!K118+дек.25!H118-дек.25!G118</f>
        <v>2256.9100000000035</v>
      </c>
    </row>
    <row r="119" spans="1:12" x14ac:dyDescent="0.25">
      <c r="A119" s="111"/>
      <c r="B119" s="109">
        <v>114</v>
      </c>
      <c r="C119" s="85"/>
      <c r="D119" s="85"/>
      <c r="E119" s="97">
        <f t="shared" si="2"/>
        <v>0</v>
      </c>
      <c r="F119" s="13">
        <v>8.25</v>
      </c>
      <c r="G119" s="40">
        <f t="shared" si="3"/>
        <v>0</v>
      </c>
      <c r="H119" s="79"/>
      <c r="I119" s="109"/>
      <c r="J119" s="50"/>
      <c r="K119" s="40">
        <f>ноя.25!K119+дек.25!H119-дек.25!G119</f>
        <v>0</v>
      </c>
    </row>
    <row r="120" spans="1:12" x14ac:dyDescent="0.25">
      <c r="A120" s="15"/>
      <c r="B120" s="109">
        <v>116</v>
      </c>
      <c r="C120" s="85">
        <v>138951</v>
      </c>
      <c r="D120" s="85">
        <v>140179</v>
      </c>
      <c r="E120" s="97">
        <f t="shared" si="2"/>
        <v>1228</v>
      </c>
      <c r="F120" s="68">
        <v>6.19</v>
      </c>
      <c r="G120" s="40">
        <f t="shared" si="3"/>
        <v>7601.3200000000006</v>
      </c>
      <c r="H120" s="79"/>
      <c r="I120" s="109"/>
      <c r="J120" s="50"/>
      <c r="K120" s="40">
        <f>ноя.25!K120+дек.25!H120-дек.25!G120</f>
        <v>-1358.9000000000005</v>
      </c>
      <c r="L120">
        <v>14954132</v>
      </c>
    </row>
    <row r="121" spans="1:12" x14ac:dyDescent="0.25">
      <c r="A121" s="111"/>
      <c r="B121" s="109">
        <v>117</v>
      </c>
      <c r="C121" s="85">
        <v>3690</v>
      </c>
      <c r="D121" s="85">
        <v>4317</v>
      </c>
      <c r="E121" s="97">
        <f t="shared" si="2"/>
        <v>627</v>
      </c>
      <c r="F121" s="68">
        <v>6.19</v>
      </c>
      <c r="G121" s="40">
        <f t="shared" si="3"/>
        <v>3881.13</v>
      </c>
      <c r="H121" s="79"/>
      <c r="I121" s="109"/>
      <c r="J121" s="50"/>
      <c r="K121" s="40">
        <f>ноя.25!K121+дек.25!H121-дек.25!G121</f>
        <v>8776.6600000000035</v>
      </c>
    </row>
    <row r="122" spans="1:12" x14ac:dyDescent="0.25">
      <c r="A122" s="111"/>
      <c r="B122" s="109">
        <v>118</v>
      </c>
      <c r="C122" s="85">
        <v>44370</v>
      </c>
      <c r="D122" s="85">
        <v>45207</v>
      </c>
      <c r="E122" s="97">
        <f t="shared" si="2"/>
        <v>837</v>
      </c>
      <c r="F122" s="68">
        <v>6.19</v>
      </c>
      <c r="G122" s="40">
        <f t="shared" si="3"/>
        <v>5181.0300000000007</v>
      </c>
      <c r="H122" s="79"/>
      <c r="I122" s="109"/>
      <c r="J122" s="50"/>
      <c r="K122" s="40">
        <f>ноя.25!K122+дек.25!H122-дек.25!G122</f>
        <v>-11468.07</v>
      </c>
    </row>
    <row r="123" spans="1:12" x14ac:dyDescent="0.25">
      <c r="A123" s="111"/>
      <c r="B123" s="109">
        <v>120</v>
      </c>
      <c r="C123" s="85">
        <v>3375</v>
      </c>
      <c r="D123" s="85">
        <v>3375</v>
      </c>
      <c r="E123" s="97">
        <f t="shared" si="2"/>
        <v>0</v>
      </c>
      <c r="F123" s="13">
        <v>8.25</v>
      </c>
      <c r="G123" s="40">
        <f t="shared" si="3"/>
        <v>0</v>
      </c>
      <c r="H123" s="79"/>
      <c r="I123" s="109"/>
      <c r="J123" s="50"/>
      <c r="K123" s="40">
        <f>ноя.25!K123+дек.25!H123-дек.25!G123</f>
        <v>-859.44000000000051</v>
      </c>
    </row>
    <row r="124" spans="1:12" x14ac:dyDescent="0.25">
      <c r="A124" s="111"/>
      <c r="B124" s="109">
        <v>121</v>
      </c>
      <c r="C124" s="85"/>
      <c r="D124" s="85"/>
      <c r="E124" s="97">
        <f t="shared" si="2"/>
        <v>0</v>
      </c>
      <c r="F124" s="13">
        <v>8.25</v>
      </c>
      <c r="G124" s="40">
        <f t="shared" si="3"/>
        <v>0</v>
      </c>
      <c r="H124" s="79"/>
      <c r="I124" s="109"/>
      <c r="J124" s="50"/>
      <c r="K124" s="40">
        <f>ноя.25!K124+дек.25!H124-дек.25!G124</f>
        <v>0</v>
      </c>
    </row>
    <row r="125" spans="1:12" x14ac:dyDescent="0.25">
      <c r="A125" s="111"/>
      <c r="B125" s="109">
        <v>122</v>
      </c>
      <c r="C125" s="85">
        <v>24501</v>
      </c>
      <c r="D125" s="85">
        <v>25270</v>
      </c>
      <c r="E125" s="97">
        <f t="shared" si="2"/>
        <v>769</v>
      </c>
      <c r="F125" s="13">
        <v>8.25</v>
      </c>
      <c r="G125" s="40">
        <f t="shared" si="3"/>
        <v>6344.25</v>
      </c>
      <c r="H125" s="79"/>
      <c r="I125" s="109"/>
      <c r="J125" s="50"/>
      <c r="K125" s="40">
        <f>ноя.25!K125+дек.25!H125-дек.25!G125</f>
        <v>-7415.5599999999977</v>
      </c>
    </row>
    <row r="126" spans="1:12" x14ac:dyDescent="0.25">
      <c r="A126" s="111"/>
      <c r="B126" s="109">
        <v>123</v>
      </c>
      <c r="C126" s="85"/>
      <c r="D126" s="85"/>
      <c r="E126" s="97">
        <f t="shared" si="2"/>
        <v>0</v>
      </c>
      <c r="F126" s="13">
        <v>8.25</v>
      </c>
      <c r="G126" s="40">
        <f t="shared" si="3"/>
        <v>0</v>
      </c>
      <c r="H126" s="79"/>
      <c r="I126" s="109"/>
      <c r="J126" s="50"/>
      <c r="K126" s="40">
        <f>ноя.25!K126+дек.25!H126-дек.25!G126</f>
        <v>0</v>
      </c>
    </row>
    <row r="127" spans="1:12" x14ac:dyDescent="0.25">
      <c r="A127" s="111"/>
      <c r="B127" s="109">
        <v>124</v>
      </c>
      <c r="C127" s="85">
        <v>8148</v>
      </c>
      <c r="D127" s="85">
        <v>8637</v>
      </c>
      <c r="E127" s="97">
        <f t="shared" si="2"/>
        <v>489</v>
      </c>
      <c r="F127" s="13">
        <v>8.25</v>
      </c>
      <c r="G127" s="40">
        <f t="shared" si="3"/>
        <v>4034.25</v>
      </c>
      <c r="H127" s="79">
        <v>2417.25</v>
      </c>
      <c r="I127" s="109"/>
      <c r="J127" s="50"/>
      <c r="K127" s="40">
        <f>ноя.25!K127+дек.25!H127-дек.25!G127</f>
        <v>-3143.25</v>
      </c>
    </row>
    <row r="128" spans="1:12" x14ac:dyDescent="0.25">
      <c r="A128" s="18"/>
      <c r="B128" s="109">
        <v>125</v>
      </c>
      <c r="C128" s="85">
        <v>224</v>
      </c>
      <c r="D128" s="85">
        <v>224</v>
      </c>
      <c r="E128" s="97">
        <f t="shared" si="2"/>
        <v>0</v>
      </c>
      <c r="F128" s="13">
        <v>8.25</v>
      </c>
      <c r="G128" s="40">
        <f t="shared" si="3"/>
        <v>0</v>
      </c>
      <c r="H128" s="79"/>
      <c r="I128" s="109"/>
      <c r="J128" s="50"/>
      <c r="K128" s="40">
        <f>ноя.25!K128+дек.25!H128-дек.25!G128</f>
        <v>10698.9</v>
      </c>
    </row>
    <row r="129" spans="1:12" x14ac:dyDescent="0.25">
      <c r="A129" s="111"/>
      <c r="B129" s="109">
        <v>126</v>
      </c>
      <c r="C129" s="85"/>
      <c r="D129" s="85"/>
      <c r="E129" s="97">
        <f t="shared" si="2"/>
        <v>0</v>
      </c>
      <c r="F129" s="13">
        <v>8.25</v>
      </c>
      <c r="G129" s="40">
        <f t="shared" si="3"/>
        <v>0</v>
      </c>
      <c r="H129" s="79"/>
      <c r="I129" s="109"/>
      <c r="J129" s="50"/>
      <c r="K129" s="40">
        <f>ноя.25!K129+дек.25!H129-дек.25!G129</f>
        <v>0</v>
      </c>
    </row>
    <row r="130" spans="1:12" x14ac:dyDescent="0.25">
      <c r="A130" s="111"/>
      <c r="B130" s="109" t="s">
        <v>18</v>
      </c>
      <c r="C130" s="85">
        <v>33090</v>
      </c>
      <c r="D130" s="85">
        <v>33752</v>
      </c>
      <c r="E130" s="97">
        <f t="shared" si="2"/>
        <v>662</v>
      </c>
      <c r="F130" s="68">
        <v>6.19</v>
      </c>
      <c r="G130" s="40">
        <f t="shared" si="3"/>
        <v>4097.7800000000007</v>
      </c>
      <c r="H130" s="103">
        <v>5150</v>
      </c>
      <c r="I130" s="104">
        <v>529167</v>
      </c>
      <c r="J130" s="105">
        <v>45999</v>
      </c>
      <c r="K130" s="40">
        <f>ноя.25!K130+дек.25!H130-дек.25!G130</f>
        <v>530.48999999999978</v>
      </c>
    </row>
    <row r="131" spans="1:12" x14ac:dyDescent="0.25">
      <c r="A131" s="111"/>
      <c r="B131" s="109" t="s">
        <v>19</v>
      </c>
      <c r="C131" s="85">
        <v>11579</v>
      </c>
      <c r="D131" s="85">
        <v>11580</v>
      </c>
      <c r="E131" s="97">
        <f t="shared" si="2"/>
        <v>1</v>
      </c>
      <c r="F131" s="68">
        <v>6.19</v>
      </c>
      <c r="G131" s="40">
        <f t="shared" si="3"/>
        <v>6.19</v>
      </c>
      <c r="H131" s="79"/>
      <c r="I131" s="109"/>
      <c r="J131" s="50"/>
      <c r="K131" s="40">
        <f>ноя.25!K131+дек.25!H131-дек.25!G131</f>
        <v>4346.6900000000005</v>
      </c>
    </row>
    <row r="132" spans="1:12" x14ac:dyDescent="0.25">
      <c r="A132" s="111"/>
      <c r="B132" s="109">
        <v>129</v>
      </c>
      <c r="C132" s="85">
        <v>6630</v>
      </c>
      <c r="D132" s="85">
        <v>6630</v>
      </c>
      <c r="E132" s="97">
        <f t="shared" si="2"/>
        <v>0</v>
      </c>
      <c r="F132" s="13">
        <v>8.25</v>
      </c>
      <c r="G132" s="40">
        <f t="shared" si="3"/>
        <v>0</v>
      </c>
      <c r="H132" s="79"/>
      <c r="I132" s="109"/>
      <c r="J132" s="50"/>
      <c r="K132" s="40">
        <f>ноя.25!K132+дек.25!H132-дек.25!G132</f>
        <v>3900.5</v>
      </c>
    </row>
    <row r="133" spans="1:12" x14ac:dyDescent="0.25">
      <c r="A133" s="111"/>
      <c r="B133" s="109">
        <v>130</v>
      </c>
      <c r="C133" s="85">
        <v>490</v>
      </c>
      <c r="D133" s="85">
        <v>1431</v>
      </c>
      <c r="E133" s="97">
        <f t="shared" si="2"/>
        <v>941</v>
      </c>
      <c r="F133" s="13">
        <v>8.25</v>
      </c>
      <c r="G133" s="40">
        <f t="shared" si="3"/>
        <v>7763.25</v>
      </c>
      <c r="H133" s="79">
        <v>500</v>
      </c>
      <c r="I133" s="109">
        <v>416184</v>
      </c>
      <c r="J133" s="50">
        <v>46013</v>
      </c>
      <c r="K133" s="40">
        <f>ноя.25!K133+дек.25!H133-дек.25!G133</f>
        <v>-7096.14</v>
      </c>
    </row>
    <row r="134" spans="1:12" x14ac:dyDescent="0.25">
      <c r="A134" s="111"/>
      <c r="B134" s="109">
        <v>131</v>
      </c>
      <c r="C134" s="85"/>
      <c r="D134" s="85"/>
      <c r="E134" s="97">
        <f t="shared" si="2"/>
        <v>0</v>
      </c>
      <c r="F134" s="13">
        <v>8.25</v>
      </c>
      <c r="G134" s="40">
        <f t="shared" si="3"/>
        <v>0</v>
      </c>
      <c r="H134" s="79"/>
      <c r="I134" s="109"/>
      <c r="J134" s="50"/>
      <c r="K134" s="40">
        <f>ноя.25!K134+дек.25!H134-дек.25!G134</f>
        <v>0</v>
      </c>
    </row>
    <row r="135" spans="1:12" x14ac:dyDescent="0.25">
      <c r="A135" s="111"/>
      <c r="B135" s="109">
        <v>132</v>
      </c>
      <c r="C135" s="85"/>
      <c r="D135" s="85"/>
      <c r="E135" s="97">
        <f t="shared" si="2"/>
        <v>0</v>
      </c>
      <c r="F135" s="13">
        <v>8.25</v>
      </c>
      <c r="G135" s="40">
        <f t="shared" si="3"/>
        <v>0</v>
      </c>
      <c r="H135" s="79"/>
      <c r="I135" s="109"/>
      <c r="J135" s="50"/>
      <c r="K135" s="40">
        <f>ноя.25!K135+дек.25!H135-дек.25!G135</f>
        <v>0</v>
      </c>
    </row>
    <row r="136" spans="1:12" x14ac:dyDescent="0.25">
      <c r="A136" s="111"/>
      <c r="B136" s="109">
        <v>133</v>
      </c>
      <c r="C136" s="85"/>
      <c r="D136" s="85"/>
      <c r="E136" s="97">
        <f t="shared" si="2"/>
        <v>0</v>
      </c>
      <c r="F136" s="13">
        <v>8.25</v>
      </c>
      <c r="G136" s="40">
        <f t="shared" si="3"/>
        <v>0</v>
      </c>
      <c r="H136" s="79"/>
      <c r="I136" s="109"/>
      <c r="J136" s="50"/>
      <c r="K136" s="40">
        <f>ноя.25!K136+дек.25!H136-дек.25!G136</f>
        <v>0</v>
      </c>
    </row>
    <row r="137" spans="1:12" x14ac:dyDescent="0.25">
      <c r="A137" s="111"/>
      <c r="B137" s="109">
        <v>134</v>
      </c>
      <c r="C137" s="85">
        <v>6693</v>
      </c>
      <c r="D137" s="85">
        <v>7322</v>
      </c>
      <c r="E137" s="97">
        <f t="shared" si="2"/>
        <v>629</v>
      </c>
      <c r="F137" s="13">
        <v>8.25</v>
      </c>
      <c r="G137" s="40">
        <f t="shared" si="3"/>
        <v>5189.25</v>
      </c>
      <c r="H137" s="79">
        <v>6700</v>
      </c>
      <c r="I137" s="109">
        <v>578292</v>
      </c>
      <c r="J137" s="50">
        <v>46001</v>
      </c>
      <c r="K137" s="40">
        <f>ноя.25!K137+дек.25!H137-дек.25!G137</f>
        <v>-4288.7299999999996</v>
      </c>
    </row>
    <row r="138" spans="1:12" x14ac:dyDescent="0.25">
      <c r="A138" s="111"/>
      <c r="B138" s="109">
        <v>135</v>
      </c>
      <c r="C138" s="85">
        <v>65535</v>
      </c>
      <c r="D138" s="85">
        <v>66313</v>
      </c>
      <c r="E138" s="97">
        <f t="shared" si="2"/>
        <v>778</v>
      </c>
      <c r="F138" s="68">
        <v>6.19</v>
      </c>
      <c r="G138" s="40">
        <f t="shared" si="3"/>
        <v>4815.8200000000006</v>
      </c>
      <c r="H138" s="79">
        <v>5000</v>
      </c>
      <c r="I138" s="109">
        <v>410797</v>
      </c>
      <c r="J138" s="50">
        <v>46020</v>
      </c>
      <c r="K138" s="40">
        <f>ноя.25!K138+дек.25!H138-дек.25!G138</f>
        <v>12865.649999999998</v>
      </c>
    </row>
    <row r="139" spans="1:12" x14ac:dyDescent="0.25">
      <c r="A139" s="111"/>
      <c r="B139" s="109">
        <v>136</v>
      </c>
      <c r="C139" s="85"/>
      <c r="D139" s="85"/>
      <c r="E139" s="97">
        <f t="shared" si="2"/>
        <v>0</v>
      </c>
      <c r="F139" s="13">
        <v>8.25</v>
      </c>
      <c r="G139" s="40">
        <f t="shared" si="3"/>
        <v>0</v>
      </c>
      <c r="H139" s="79"/>
      <c r="I139" s="109"/>
      <c r="J139" s="50"/>
      <c r="K139" s="40">
        <f>ноя.25!K139+дек.25!H139-дек.25!G139</f>
        <v>0</v>
      </c>
    </row>
    <row r="140" spans="1:12" x14ac:dyDescent="0.25">
      <c r="A140" s="111"/>
      <c r="B140" s="109">
        <v>137</v>
      </c>
      <c r="C140" s="85">
        <v>1588</v>
      </c>
      <c r="D140" s="85">
        <v>1588</v>
      </c>
      <c r="E140" s="97">
        <f t="shared" ref="E140:E203" si="5">D140-C140</f>
        <v>0</v>
      </c>
      <c r="F140" s="13">
        <v>8.25</v>
      </c>
      <c r="G140" s="40">
        <f t="shared" si="3"/>
        <v>0</v>
      </c>
      <c r="H140" s="79"/>
      <c r="I140" s="109"/>
      <c r="J140" s="50"/>
      <c r="K140" s="40">
        <f>ноя.25!K140+дек.25!H140-дек.25!G140</f>
        <v>-134.63999999999999</v>
      </c>
    </row>
    <row r="141" spans="1:12" x14ac:dyDescent="0.25">
      <c r="A141" s="15"/>
      <c r="B141" s="109">
        <v>138</v>
      </c>
      <c r="C141" s="85">
        <v>8540</v>
      </c>
      <c r="D141" s="85">
        <v>9344</v>
      </c>
      <c r="E141" s="97">
        <f t="shared" si="5"/>
        <v>804</v>
      </c>
      <c r="F141" s="68">
        <v>6.19</v>
      </c>
      <c r="G141" s="40">
        <f t="shared" ref="G141:G204" si="6">F141*E141</f>
        <v>4976.76</v>
      </c>
      <c r="H141" s="79"/>
      <c r="I141" s="109"/>
      <c r="J141" s="50"/>
      <c r="K141" s="40">
        <f>ноя.25!K141+дек.25!H141-дек.25!G141</f>
        <v>-8549.590000000002</v>
      </c>
      <c r="L141">
        <v>14957047</v>
      </c>
    </row>
    <row r="142" spans="1:12" x14ac:dyDescent="0.25">
      <c r="A142" s="15"/>
      <c r="B142" s="109">
        <v>139</v>
      </c>
      <c r="C142" s="85"/>
      <c r="D142" s="85"/>
      <c r="E142" s="97">
        <f t="shared" si="5"/>
        <v>0</v>
      </c>
      <c r="F142" s="13">
        <v>8.25</v>
      </c>
      <c r="G142" s="40">
        <f t="shared" si="6"/>
        <v>0</v>
      </c>
      <c r="H142" s="79"/>
      <c r="I142" s="109"/>
      <c r="J142" s="50"/>
      <c r="K142" s="40">
        <f>ноя.25!K142+дек.25!H142-дек.25!G142</f>
        <v>0</v>
      </c>
    </row>
    <row r="143" spans="1:12" x14ac:dyDescent="0.25">
      <c r="A143" s="111"/>
      <c r="B143" s="109">
        <v>140</v>
      </c>
      <c r="C143" s="85">
        <v>5389</v>
      </c>
      <c r="D143" s="85">
        <v>5389</v>
      </c>
      <c r="E143" s="97">
        <f t="shared" si="5"/>
        <v>0</v>
      </c>
      <c r="F143" s="68">
        <v>6.19</v>
      </c>
      <c r="G143" s="40">
        <f t="shared" si="6"/>
        <v>0</v>
      </c>
      <c r="H143" s="79"/>
      <c r="I143" s="109"/>
      <c r="J143" s="50"/>
      <c r="K143" s="40">
        <f>ноя.25!K143+дек.25!H143-дек.25!G143</f>
        <v>-113.0199999999999</v>
      </c>
    </row>
    <row r="144" spans="1:12" x14ac:dyDescent="0.25">
      <c r="A144" s="111"/>
      <c r="B144" s="109">
        <v>141</v>
      </c>
      <c r="C144" s="85">
        <v>140</v>
      </c>
      <c r="D144" s="85">
        <v>140</v>
      </c>
      <c r="E144" s="97">
        <f t="shared" si="5"/>
        <v>0</v>
      </c>
      <c r="F144" s="13">
        <v>8.25</v>
      </c>
      <c r="G144" s="40">
        <f t="shared" si="6"/>
        <v>0</v>
      </c>
      <c r="H144" s="79"/>
      <c r="I144" s="109"/>
      <c r="J144" s="50"/>
      <c r="K144" s="40">
        <f>ноя.25!K144+дек.25!H144-дек.25!G144</f>
        <v>0</v>
      </c>
    </row>
    <row r="145" spans="1:11" x14ac:dyDescent="0.25">
      <c r="A145" s="111"/>
      <c r="B145" s="109">
        <v>142</v>
      </c>
      <c r="C145" s="85"/>
      <c r="D145" s="85"/>
      <c r="E145" s="97">
        <f t="shared" si="5"/>
        <v>0</v>
      </c>
      <c r="F145" s="13">
        <v>8.25</v>
      </c>
      <c r="G145" s="40">
        <f t="shared" si="6"/>
        <v>0</v>
      </c>
      <c r="H145" s="79"/>
      <c r="I145" s="109"/>
      <c r="J145" s="50"/>
      <c r="K145" s="40">
        <f>ноя.25!K145+дек.25!H145-дек.25!G145</f>
        <v>0</v>
      </c>
    </row>
    <row r="146" spans="1:11" x14ac:dyDescent="0.25">
      <c r="A146" s="111"/>
      <c r="B146" s="109">
        <v>143</v>
      </c>
      <c r="C146" s="85">
        <v>9788</v>
      </c>
      <c r="D146" s="85">
        <v>9788</v>
      </c>
      <c r="E146" s="97">
        <f t="shared" si="5"/>
        <v>0</v>
      </c>
      <c r="F146" s="68">
        <v>6.19</v>
      </c>
      <c r="G146" s="40">
        <f t="shared" si="6"/>
        <v>0</v>
      </c>
      <c r="H146" s="79"/>
      <c r="I146" s="109"/>
      <c r="J146" s="50"/>
      <c r="K146" s="40">
        <f>ноя.25!K146+дек.25!H146-дек.25!G146</f>
        <v>-3354.4799999999996</v>
      </c>
    </row>
    <row r="147" spans="1:11" x14ac:dyDescent="0.25">
      <c r="A147" s="111"/>
      <c r="B147" s="109">
        <v>144</v>
      </c>
      <c r="C147" s="85">
        <v>7213</v>
      </c>
      <c r="D147" s="85">
        <v>7213</v>
      </c>
      <c r="E147" s="97">
        <f t="shared" si="5"/>
        <v>0</v>
      </c>
      <c r="F147" s="13">
        <v>8.25</v>
      </c>
      <c r="G147" s="40">
        <f t="shared" si="6"/>
        <v>0</v>
      </c>
      <c r="H147" s="79"/>
      <c r="I147" s="109"/>
      <c r="J147" s="50"/>
      <c r="K147" s="40">
        <f>ноя.25!K147+дек.25!H147-дек.25!G147</f>
        <v>-13846.56</v>
      </c>
    </row>
    <row r="148" spans="1:11" x14ac:dyDescent="0.25">
      <c r="A148" s="111"/>
      <c r="B148" s="109">
        <v>145</v>
      </c>
      <c r="C148" s="85"/>
      <c r="D148" s="85"/>
      <c r="E148" s="97">
        <f t="shared" si="5"/>
        <v>0</v>
      </c>
      <c r="F148" s="13">
        <v>8.25</v>
      </c>
      <c r="G148" s="40">
        <f t="shared" si="6"/>
        <v>0</v>
      </c>
      <c r="H148" s="79"/>
      <c r="I148" s="109"/>
      <c r="J148" s="50"/>
      <c r="K148" s="40">
        <f>ноя.25!K148+дек.25!H148-дек.25!G148</f>
        <v>0</v>
      </c>
    </row>
    <row r="149" spans="1:11" x14ac:dyDescent="0.25">
      <c r="A149" s="111"/>
      <c r="B149" s="109">
        <v>146</v>
      </c>
      <c r="C149" s="85"/>
      <c r="D149" s="85"/>
      <c r="E149" s="97">
        <f t="shared" si="5"/>
        <v>0</v>
      </c>
      <c r="F149" s="13">
        <v>8.25</v>
      </c>
      <c r="G149" s="40">
        <f t="shared" si="6"/>
        <v>0</v>
      </c>
      <c r="H149" s="79"/>
      <c r="I149" s="109"/>
      <c r="J149" s="50"/>
      <c r="K149" s="40">
        <f>ноя.25!K149+дек.25!H149-дек.25!G149</f>
        <v>0</v>
      </c>
    </row>
    <row r="150" spans="1:11" x14ac:dyDescent="0.25">
      <c r="A150" s="111"/>
      <c r="B150" s="109">
        <v>147</v>
      </c>
      <c r="C150" s="85">
        <v>287</v>
      </c>
      <c r="D150" s="85">
        <v>287</v>
      </c>
      <c r="E150" s="97">
        <f t="shared" si="5"/>
        <v>0</v>
      </c>
      <c r="F150" s="13">
        <v>8.25</v>
      </c>
      <c r="G150" s="40">
        <f t="shared" si="6"/>
        <v>0</v>
      </c>
      <c r="H150" s="79"/>
      <c r="I150" s="109"/>
      <c r="J150" s="50"/>
      <c r="K150" s="40">
        <f>ноя.25!K150+дек.25!H150-дек.25!G150</f>
        <v>0</v>
      </c>
    </row>
    <row r="151" spans="1:11" x14ac:dyDescent="0.25">
      <c r="A151" s="111"/>
      <c r="B151" s="109" t="s">
        <v>20</v>
      </c>
      <c r="C151" s="85">
        <v>24320</v>
      </c>
      <c r="D151" s="85">
        <v>24322</v>
      </c>
      <c r="E151" s="97">
        <f t="shared" si="5"/>
        <v>2</v>
      </c>
      <c r="F151" s="13">
        <v>8.25</v>
      </c>
      <c r="G151" s="40">
        <f t="shared" si="6"/>
        <v>16.5</v>
      </c>
      <c r="H151" s="79"/>
      <c r="I151" s="109"/>
      <c r="J151" s="50"/>
      <c r="K151" s="40">
        <f>ноя.25!K151+дек.25!H151-дек.25!G151</f>
        <v>-2448.85</v>
      </c>
    </row>
    <row r="152" spans="1:11" x14ac:dyDescent="0.25">
      <c r="A152" s="111"/>
      <c r="B152" s="109">
        <v>149</v>
      </c>
      <c r="C152" s="85">
        <v>360</v>
      </c>
      <c r="D152" s="85">
        <v>360</v>
      </c>
      <c r="E152" s="97">
        <f t="shared" si="5"/>
        <v>0</v>
      </c>
      <c r="F152" s="13">
        <v>8.25</v>
      </c>
      <c r="G152" s="40">
        <f t="shared" si="6"/>
        <v>0</v>
      </c>
      <c r="H152" s="79"/>
      <c r="I152" s="109"/>
      <c r="J152" s="50"/>
      <c r="K152" s="40">
        <f>ноя.25!K152+дек.25!H152-дек.25!G152</f>
        <v>0</v>
      </c>
    </row>
    <row r="153" spans="1:11" x14ac:dyDescent="0.25">
      <c r="A153" s="111"/>
      <c r="B153" s="109">
        <v>150</v>
      </c>
      <c r="C153" s="85">
        <v>10383</v>
      </c>
      <c r="D153" s="85">
        <v>10383</v>
      </c>
      <c r="E153" s="97">
        <f t="shared" si="5"/>
        <v>0</v>
      </c>
      <c r="F153" s="13">
        <v>8.25</v>
      </c>
      <c r="G153" s="40">
        <f t="shared" si="6"/>
        <v>0</v>
      </c>
      <c r="H153" s="79"/>
      <c r="I153" s="109"/>
      <c r="J153" s="50"/>
      <c r="K153" s="40">
        <f>ноя.25!K153+дек.25!H153-дек.25!G153</f>
        <v>0</v>
      </c>
    </row>
    <row r="154" spans="1:11" x14ac:dyDescent="0.25">
      <c r="A154" s="19"/>
      <c r="B154" s="109">
        <v>151</v>
      </c>
      <c r="C154" s="85">
        <v>705</v>
      </c>
      <c r="D154" s="85">
        <v>705</v>
      </c>
      <c r="E154" s="97">
        <f t="shared" si="5"/>
        <v>0</v>
      </c>
      <c r="F154" s="13">
        <v>8.25</v>
      </c>
      <c r="G154" s="40">
        <f t="shared" si="6"/>
        <v>0</v>
      </c>
      <c r="H154" s="79"/>
      <c r="I154" s="109"/>
      <c r="J154" s="50"/>
      <c r="K154" s="40">
        <f>ноя.25!K154+дек.25!H154-дек.25!G154</f>
        <v>978.59000000000015</v>
      </c>
    </row>
    <row r="155" spans="1:11" x14ac:dyDescent="0.25">
      <c r="A155" s="111"/>
      <c r="B155" s="109">
        <v>152</v>
      </c>
      <c r="C155" s="85">
        <v>2572</v>
      </c>
      <c r="D155" s="85">
        <v>2574</v>
      </c>
      <c r="E155" s="97">
        <f t="shared" si="5"/>
        <v>2</v>
      </c>
      <c r="F155" s="70">
        <v>6.19</v>
      </c>
      <c r="G155" s="40">
        <f t="shared" si="6"/>
        <v>12.38</v>
      </c>
      <c r="H155" s="79"/>
      <c r="I155" s="109"/>
      <c r="J155" s="50"/>
      <c r="K155" s="40">
        <f>ноя.25!K155+дек.25!H155-дек.25!G155</f>
        <v>-2091.0200000000004</v>
      </c>
    </row>
    <row r="156" spans="1:11" x14ac:dyDescent="0.25">
      <c r="A156" s="111"/>
      <c r="B156" s="109">
        <v>153</v>
      </c>
      <c r="C156" s="85">
        <v>41244</v>
      </c>
      <c r="D156" s="85">
        <v>42941</v>
      </c>
      <c r="E156" s="97">
        <f t="shared" si="5"/>
        <v>1697</v>
      </c>
      <c r="F156" s="70">
        <v>0</v>
      </c>
      <c r="G156" s="40">
        <f t="shared" si="6"/>
        <v>0</v>
      </c>
      <c r="H156" s="79"/>
      <c r="I156" s="109"/>
      <c r="J156" s="50"/>
      <c r="K156" s="40">
        <f>ноя.25!K156+дек.25!H156-дек.25!G156</f>
        <v>9915.01</v>
      </c>
    </row>
    <row r="157" spans="1:11" x14ac:dyDescent="0.25">
      <c r="A157" s="111"/>
      <c r="B157" s="109">
        <v>154</v>
      </c>
      <c r="C157" s="85"/>
      <c r="D157" s="85"/>
      <c r="E157" s="97">
        <f t="shared" si="5"/>
        <v>0</v>
      </c>
      <c r="F157" s="13">
        <v>8.25</v>
      </c>
      <c r="G157" s="40">
        <f t="shared" si="6"/>
        <v>0</v>
      </c>
      <c r="H157" s="79"/>
      <c r="I157" s="109"/>
      <c r="J157" s="50"/>
      <c r="K157" s="40">
        <f>ноя.25!K157+дек.25!H157-дек.25!G157</f>
        <v>0</v>
      </c>
    </row>
    <row r="158" spans="1:11" x14ac:dyDescent="0.25">
      <c r="A158" s="111"/>
      <c r="B158" s="109">
        <v>155</v>
      </c>
      <c r="C158" s="85">
        <v>1357</v>
      </c>
      <c r="D158" s="85">
        <v>1357</v>
      </c>
      <c r="E158" s="97">
        <f t="shared" si="5"/>
        <v>0</v>
      </c>
      <c r="F158" s="13">
        <v>8.25</v>
      </c>
      <c r="G158" s="40">
        <f t="shared" si="6"/>
        <v>0</v>
      </c>
      <c r="H158" s="79"/>
      <c r="I158" s="109"/>
      <c r="J158" s="50"/>
      <c r="K158" s="40">
        <f>ноя.25!K158+дек.25!H158-дек.25!G158</f>
        <v>-16.5</v>
      </c>
    </row>
    <row r="159" spans="1:11" x14ac:dyDescent="0.25">
      <c r="A159" s="111"/>
      <c r="B159" s="109">
        <v>156</v>
      </c>
      <c r="C159" s="85">
        <v>48511</v>
      </c>
      <c r="D159" s="85">
        <v>49652</v>
      </c>
      <c r="E159" s="97">
        <f t="shared" si="5"/>
        <v>1141</v>
      </c>
      <c r="F159" s="68">
        <v>6.19</v>
      </c>
      <c r="G159" s="40">
        <f t="shared" si="6"/>
        <v>7062.7900000000009</v>
      </c>
      <c r="H159" s="79"/>
      <c r="I159" s="109"/>
      <c r="J159" s="50"/>
      <c r="K159" s="40">
        <f>ноя.25!K159+дек.25!H159-дек.25!G159</f>
        <v>-11064.620000000003</v>
      </c>
    </row>
    <row r="160" spans="1:11" x14ac:dyDescent="0.25">
      <c r="A160" s="111"/>
      <c r="B160" s="109">
        <v>157</v>
      </c>
      <c r="C160" s="85">
        <v>8315</v>
      </c>
      <c r="D160" s="85">
        <v>8317</v>
      </c>
      <c r="E160" s="97">
        <f t="shared" si="5"/>
        <v>2</v>
      </c>
      <c r="F160" s="68">
        <v>6.19</v>
      </c>
      <c r="G160" s="40">
        <f t="shared" si="6"/>
        <v>12.38</v>
      </c>
      <c r="H160" s="79"/>
      <c r="I160" s="109"/>
      <c r="J160" s="50"/>
      <c r="K160" s="40">
        <f>ноя.25!K160+дек.25!H160-дек.25!G160</f>
        <v>1973.2299999999996</v>
      </c>
    </row>
    <row r="161" spans="1:11" x14ac:dyDescent="0.25">
      <c r="A161" s="111"/>
      <c r="B161" s="109">
        <v>158</v>
      </c>
      <c r="C161" s="85">
        <v>1469</v>
      </c>
      <c r="D161" s="85">
        <v>1650</v>
      </c>
      <c r="E161" s="97">
        <f t="shared" si="5"/>
        <v>181</v>
      </c>
      <c r="F161" s="13">
        <v>8.25</v>
      </c>
      <c r="G161" s="40">
        <f t="shared" si="6"/>
        <v>1493.25</v>
      </c>
      <c r="H161" s="79"/>
      <c r="I161" s="109"/>
      <c r="J161" s="50"/>
      <c r="K161" s="40">
        <f>ноя.25!K161+дек.25!H161-дек.25!G161</f>
        <v>-4499.45</v>
      </c>
    </row>
    <row r="162" spans="1:11" x14ac:dyDescent="0.25">
      <c r="A162" s="111"/>
      <c r="B162" s="109">
        <v>159</v>
      </c>
      <c r="C162" s="85">
        <v>1650</v>
      </c>
      <c r="D162" s="85">
        <v>1650</v>
      </c>
      <c r="E162" s="97">
        <f t="shared" si="5"/>
        <v>0</v>
      </c>
      <c r="F162" s="13">
        <v>8.25</v>
      </c>
      <c r="G162" s="40">
        <f t="shared" si="6"/>
        <v>0</v>
      </c>
      <c r="H162" s="79"/>
      <c r="I162" s="109"/>
      <c r="J162" s="50"/>
      <c r="K162" s="40">
        <f>ноя.25!K162+дек.25!H162-дек.25!G162</f>
        <v>2893.41</v>
      </c>
    </row>
    <row r="163" spans="1:11" x14ac:dyDescent="0.25">
      <c r="A163" s="111"/>
      <c r="B163" s="109">
        <v>160</v>
      </c>
      <c r="C163" s="85">
        <v>2890</v>
      </c>
      <c r="D163" s="85">
        <v>2890</v>
      </c>
      <c r="E163" s="97">
        <f t="shared" si="5"/>
        <v>0</v>
      </c>
      <c r="F163" s="13">
        <v>8.25</v>
      </c>
      <c r="G163" s="40">
        <f t="shared" si="6"/>
        <v>0</v>
      </c>
      <c r="H163" s="79"/>
      <c r="I163" s="109"/>
      <c r="J163" s="50"/>
      <c r="K163" s="40">
        <f>ноя.25!K163+дек.25!H163-дек.25!G163</f>
        <v>0</v>
      </c>
    </row>
    <row r="164" spans="1:11" x14ac:dyDescent="0.25">
      <c r="A164" s="66"/>
      <c r="B164" s="109">
        <v>161</v>
      </c>
      <c r="C164" s="85"/>
      <c r="D164" s="85"/>
      <c r="E164" s="97">
        <f t="shared" si="5"/>
        <v>0</v>
      </c>
      <c r="F164" s="13">
        <v>8.25</v>
      </c>
      <c r="G164" s="40">
        <f t="shared" si="6"/>
        <v>0</v>
      </c>
      <c r="H164" s="79"/>
      <c r="I164" s="109"/>
      <c r="J164" s="50"/>
      <c r="K164" s="40">
        <f>ноя.25!K164+дек.25!H164-дек.25!G164</f>
        <v>0</v>
      </c>
    </row>
    <row r="165" spans="1:11" x14ac:dyDescent="0.25">
      <c r="A165" s="111"/>
      <c r="B165" s="109">
        <v>162</v>
      </c>
      <c r="C165" s="85">
        <v>6619</v>
      </c>
      <c r="D165" s="85">
        <v>6623</v>
      </c>
      <c r="E165" s="97">
        <f t="shared" si="5"/>
        <v>4</v>
      </c>
      <c r="F165" s="13">
        <v>8.25</v>
      </c>
      <c r="G165" s="40">
        <f t="shared" si="6"/>
        <v>33</v>
      </c>
      <c r="H165" s="79"/>
      <c r="I165" s="109"/>
      <c r="J165" s="50"/>
      <c r="K165" s="40">
        <f>ноя.25!K165+дек.25!H165-дек.25!G165</f>
        <v>-716.62999999999965</v>
      </c>
    </row>
    <row r="166" spans="1:11" x14ac:dyDescent="0.25">
      <c r="A166" s="111"/>
      <c r="B166" s="109" t="s">
        <v>21</v>
      </c>
      <c r="C166" s="85">
        <v>86620</v>
      </c>
      <c r="D166" s="85">
        <v>88648</v>
      </c>
      <c r="E166" s="97">
        <f t="shared" si="5"/>
        <v>2028</v>
      </c>
      <c r="F166" s="68">
        <v>6.19</v>
      </c>
      <c r="G166" s="40">
        <f t="shared" si="6"/>
        <v>12553.320000000002</v>
      </c>
      <c r="H166" s="79"/>
      <c r="I166" s="109"/>
      <c r="J166" s="50"/>
      <c r="K166" s="40">
        <f>ноя.25!K166+дек.25!H166-дек.25!G166</f>
        <v>21213.29</v>
      </c>
    </row>
    <row r="167" spans="1:11" x14ac:dyDescent="0.25">
      <c r="A167" s="111"/>
      <c r="B167" s="109">
        <v>164</v>
      </c>
      <c r="C167" s="85">
        <v>657</v>
      </c>
      <c r="D167" s="85">
        <v>657</v>
      </c>
      <c r="E167" s="97">
        <f t="shared" si="5"/>
        <v>0</v>
      </c>
      <c r="F167" s="13">
        <v>8.25</v>
      </c>
      <c r="G167" s="40">
        <f t="shared" si="6"/>
        <v>0</v>
      </c>
      <c r="H167" s="79"/>
      <c r="I167" s="109"/>
      <c r="J167" s="50"/>
      <c r="K167" s="40">
        <f>ноя.25!K167+дек.25!H167-дек.25!G167</f>
        <v>-4835.1600000000008</v>
      </c>
    </row>
    <row r="168" spans="1:11" x14ac:dyDescent="0.25">
      <c r="A168" s="111"/>
      <c r="B168" s="109">
        <v>165</v>
      </c>
      <c r="C168" s="85">
        <v>32268</v>
      </c>
      <c r="D168" s="85">
        <v>32268</v>
      </c>
      <c r="E168" s="97">
        <f t="shared" si="5"/>
        <v>0</v>
      </c>
      <c r="F168" s="13">
        <v>8.25</v>
      </c>
      <c r="G168" s="40">
        <f t="shared" si="6"/>
        <v>0</v>
      </c>
      <c r="H168" s="79"/>
      <c r="I168" s="109"/>
      <c r="J168" s="50"/>
      <c r="K168" s="40">
        <f>ноя.25!K168+дек.25!H168-дек.25!G168</f>
        <v>0</v>
      </c>
    </row>
    <row r="169" spans="1:11" x14ac:dyDescent="0.25">
      <c r="A169" s="111"/>
      <c r="B169" s="109">
        <v>166</v>
      </c>
      <c r="C169" s="85"/>
      <c r="D169" s="85"/>
      <c r="E169" s="97">
        <f t="shared" si="5"/>
        <v>0</v>
      </c>
      <c r="F169" s="13">
        <v>8.25</v>
      </c>
      <c r="G169" s="40">
        <f t="shared" si="6"/>
        <v>0</v>
      </c>
      <c r="H169" s="79"/>
      <c r="I169" s="109"/>
      <c r="J169" s="50"/>
      <c r="K169" s="40">
        <f>ноя.25!K169+дек.25!H169-дек.25!G169</f>
        <v>0</v>
      </c>
    </row>
    <row r="170" spans="1:11" x14ac:dyDescent="0.25">
      <c r="A170" s="111"/>
      <c r="B170" s="109">
        <v>167</v>
      </c>
      <c r="C170" s="85"/>
      <c r="D170" s="85"/>
      <c r="E170" s="97">
        <f t="shared" si="5"/>
        <v>0</v>
      </c>
      <c r="F170" s="13">
        <v>8.25</v>
      </c>
      <c r="G170" s="40">
        <f t="shared" si="6"/>
        <v>0</v>
      </c>
      <c r="H170" s="79"/>
      <c r="I170" s="109"/>
      <c r="J170" s="50"/>
      <c r="K170" s="40">
        <f>ноя.25!K170+дек.25!H170-дек.25!G170</f>
        <v>0</v>
      </c>
    </row>
    <row r="171" spans="1:11" x14ac:dyDescent="0.25">
      <c r="A171" s="111"/>
      <c r="B171" s="109">
        <v>168</v>
      </c>
      <c r="C171" s="85">
        <v>21444</v>
      </c>
      <c r="D171" s="85">
        <v>21447</v>
      </c>
      <c r="E171" s="97">
        <f t="shared" si="5"/>
        <v>3</v>
      </c>
      <c r="F171" s="13">
        <v>8.25</v>
      </c>
      <c r="G171" s="40">
        <f t="shared" si="6"/>
        <v>24.75</v>
      </c>
      <c r="H171" s="79">
        <v>7735</v>
      </c>
      <c r="I171" s="109">
        <v>539767</v>
      </c>
      <c r="J171" s="50">
        <v>46013</v>
      </c>
      <c r="K171" s="40">
        <f>ноя.25!K171+дек.25!H171-дек.25!G171</f>
        <v>1989.9100000000008</v>
      </c>
    </row>
    <row r="172" spans="1:11" x14ac:dyDescent="0.25">
      <c r="A172" s="111"/>
      <c r="B172" s="109">
        <v>169</v>
      </c>
      <c r="C172" s="85"/>
      <c r="D172" s="85"/>
      <c r="E172" s="97">
        <f t="shared" si="5"/>
        <v>0</v>
      </c>
      <c r="F172" s="13">
        <v>8.25</v>
      </c>
      <c r="G172" s="40">
        <f t="shared" si="6"/>
        <v>0</v>
      </c>
      <c r="H172" s="79"/>
      <c r="I172" s="109"/>
      <c r="J172" s="50"/>
      <c r="K172" s="40">
        <f>ноя.25!K172+дек.25!H172-дек.25!G172</f>
        <v>0</v>
      </c>
    </row>
    <row r="173" spans="1:11" x14ac:dyDescent="0.25">
      <c r="A173" s="111"/>
      <c r="B173" s="109">
        <v>170</v>
      </c>
      <c r="C173" s="85">
        <v>2289</v>
      </c>
      <c r="D173" s="85">
        <v>2289</v>
      </c>
      <c r="E173" s="97">
        <f t="shared" si="5"/>
        <v>0</v>
      </c>
      <c r="F173" s="13">
        <v>8.25</v>
      </c>
      <c r="G173" s="40">
        <f t="shared" si="6"/>
        <v>0</v>
      </c>
      <c r="H173" s="79"/>
      <c r="I173" s="109"/>
      <c r="J173" s="50"/>
      <c r="K173" s="40">
        <f>ноя.25!K173+дек.25!H173-дек.25!G173</f>
        <v>3733</v>
      </c>
    </row>
    <row r="174" spans="1:11" x14ac:dyDescent="0.25">
      <c r="A174" s="111"/>
      <c r="B174" s="109">
        <v>171</v>
      </c>
      <c r="C174" s="85">
        <v>25513</v>
      </c>
      <c r="D174" s="85">
        <v>25513</v>
      </c>
      <c r="E174" s="97">
        <f t="shared" si="5"/>
        <v>0</v>
      </c>
      <c r="F174" s="70">
        <v>6.19</v>
      </c>
      <c r="G174" s="40">
        <f t="shared" si="6"/>
        <v>0</v>
      </c>
      <c r="H174" s="79">
        <v>1900</v>
      </c>
      <c r="I174" s="109">
        <v>161902</v>
      </c>
      <c r="J174" s="50">
        <v>45996</v>
      </c>
      <c r="K174" s="40">
        <f>ноя.25!K174+дек.25!H174-дек.25!G174</f>
        <v>1866.9299999999989</v>
      </c>
    </row>
    <row r="175" spans="1:11" x14ac:dyDescent="0.25">
      <c r="A175" s="111"/>
      <c r="B175" s="109">
        <v>172</v>
      </c>
      <c r="C175" s="85">
        <v>88896</v>
      </c>
      <c r="D175" s="85">
        <v>91309</v>
      </c>
      <c r="E175" s="97">
        <f t="shared" si="5"/>
        <v>2413</v>
      </c>
      <c r="F175" s="13">
        <v>8.25</v>
      </c>
      <c r="G175" s="40">
        <f t="shared" si="6"/>
        <v>19907.25</v>
      </c>
      <c r="H175" s="79">
        <v>100000</v>
      </c>
      <c r="I175" s="109">
        <v>213840</v>
      </c>
      <c r="J175" s="50">
        <v>46008</v>
      </c>
      <c r="K175" s="40">
        <f>ноя.25!K175+дек.25!H175-дек.25!G175</f>
        <v>20368.410000000003</v>
      </c>
    </row>
    <row r="176" spans="1:11" x14ac:dyDescent="0.25">
      <c r="A176" s="111"/>
      <c r="B176" s="109">
        <v>173</v>
      </c>
      <c r="C176" s="85">
        <v>145580</v>
      </c>
      <c r="D176" s="85">
        <v>146199</v>
      </c>
      <c r="E176" s="97">
        <f t="shared" si="5"/>
        <v>619</v>
      </c>
      <c r="F176" s="68">
        <v>6.19</v>
      </c>
      <c r="G176" s="40">
        <f t="shared" si="6"/>
        <v>3831.61</v>
      </c>
      <c r="H176" s="79">
        <v>4500</v>
      </c>
      <c r="I176" s="109">
        <v>851559</v>
      </c>
      <c r="J176" s="50">
        <v>45994</v>
      </c>
      <c r="K176" s="40">
        <f>ноя.25!K176+дек.25!H176-дек.25!G176</f>
        <v>4650.2499999999982</v>
      </c>
    </row>
    <row r="177" spans="1:11" x14ac:dyDescent="0.25">
      <c r="A177" s="111"/>
      <c r="B177" s="109">
        <v>174</v>
      </c>
      <c r="C177" s="85">
        <v>5</v>
      </c>
      <c r="D177" s="85">
        <v>5</v>
      </c>
      <c r="E177" s="97">
        <f t="shared" si="5"/>
        <v>0</v>
      </c>
      <c r="F177" s="13">
        <v>8.25</v>
      </c>
      <c r="G177" s="40">
        <f t="shared" si="6"/>
        <v>0</v>
      </c>
      <c r="H177" s="79"/>
      <c r="I177" s="109"/>
      <c r="J177" s="50"/>
      <c r="K177" s="40">
        <f>ноя.25!K177+дек.25!H177-дек.25!G177</f>
        <v>0</v>
      </c>
    </row>
    <row r="178" spans="1:11" x14ac:dyDescent="0.25">
      <c r="A178" s="111"/>
      <c r="B178" s="109">
        <f>175</f>
        <v>175</v>
      </c>
      <c r="C178" s="85">
        <v>5878</v>
      </c>
      <c r="D178" s="85">
        <v>5878</v>
      </c>
      <c r="E178" s="97">
        <f t="shared" si="5"/>
        <v>0</v>
      </c>
      <c r="F178" s="13">
        <v>8.25</v>
      </c>
      <c r="G178" s="40">
        <f t="shared" si="6"/>
        <v>0</v>
      </c>
      <c r="H178" s="79"/>
      <c r="I178" s="109"/>
      <c r="J178" s="50"/>
      <c r="K178" s="40">
        <f>ноя.25!K178+дек.25!H178-дек.25!G178</f>
        <v>2674.0999999999995</v>
      </c>
    </row>
    <row r="179" spans="1:11" x14ac:dyDescent="0.25">
      <c r="A179" s="111"/>
      <c r="B179" s="109">
        <v>176</v>
      </c>
      <c r="C179" s="85">
        <v>5</v>
      </c>
      <c r="D179" s="85">
        <v>5</v>
      </c>
      <c r="E179" s="97">
        <f t="shared" si="5"/>
        <v>0</v>
      </c>
      <c r="F179" s="13">
        <v>8.25</v>
      </c>
      <c r="G179" s="40">
        <f t="shared" si="6"/>
        <v>0</v>
      </c>
      <c r="H179" s="79"/>
      <c r="I179" s="109"/>
      <c r="J179" s="50"/>
      <c r="K179" s="40">
        <f>ноя.25!K179+дек.25!H179-дек.25!G179</f>
        <v>0</v>
      </c>
    </row>
    <row r="180" spans="1:11" x14ac:dyDescent="0.25">
      <c r="A180" s="111"/>
      <c r="B180" s="109">
        <v>177</v>
      </c>
      <c r="C180" s="85">
        <v>14965</v>
      </c>
      <c r="D180" s="85">
        <v>15243</v>
      </c>
      <c r="E180" s="97">
        <f t="shared" si="5"/>
        <v>278</v>
      </c>
      <c r="F180" s="13">
        <v>8.25</v>
      </c>
      <c r="G180" s="40">
        <f t="shared" si="6"/>
        <v>2293.5</v>
      </c>
      <c r="H180" s="79"/>
      <c r="I180" s="109"/>
      <c r="J180" s="50"/>
      <c r="K180" s="40">
        <f>ноя.25!K180+дек.25!H180-дек.25!G180</f>
        <v>-9761.43</v>
      </c>
    </row>
    <row r="181" spans="1:11" x14ac:dyDescent="0.25">
      <c r="A181" s="111"/>
      <c r="B181" s="109">
        <v>178</v>
      </c>
      <c r="C181" s="85"/>
      <c r="D181" s="85"/>
      <c r="E181" s="97">
        <f t="shared" si="5"/>
        <v>0</v>
      </c>
      <c r="F181" s="13">
        <v>8.25</v>
      </c>
      <c r="G181" s="40">
        <f t="shared" si="6"/>
        <v>0</v>
      </c>
      <c r="H181" s="79"/>
      <c r="I181" s="109"/>
      <c r="J181" s="50"/>
      <c r="K181" s="40">
        <f>ноя.25!K181+дек.25!H181-дек.25!G181</f>
        <v>0</v>
      </c>
    </row>
    <row r="182" spans="1:11" x14ac:dyDescent="0.25">
      <c r="A182" s="111"/>
      <c r="B182" s="109">
        <v>179</v>
      </c>
      <c r="C182" s="85"/>
      <c r="D182" s="85"/>
      <c r="E182" s="97">
        <f t="shared" si="5"/>
        <v>0</v>
      </c>
      <c r="F182" s="13">
        <v>8.25</v>
      </c>
      <c r="G182" s="40">
        <f t="shared" si="6"/>
        <v>0</v>
      </c>
      <c r="H182" s="79"/>
      <c r="I182" s="109"/>
      <c r="J182" s="50"/>
      <c r="K182" s="40">
        <f>ноя.25!K182+дек.25!H182-дек.25!G182</f>
        <v>0</v>
      </c>
    </row>
    <row r="183" spans="1:11" x14ac:dyDescent="0.25">
      <c r="A183" s="111"/>
      <c r="B183" s="109">
        <v>180</v>
      </c>
      <c r="C183" s="85"/>
      <c r="D183" s="85"/>
      <c r="E183" s="97">
        <f t="shared" si="5"/>
        <v>0</v>
      </c>
      <c r="F183" s="13">
        <v>8.25</v>
      </c>
      <c r="G183" s="40">
        <f t="shared" si="6"/>
        <v>0</v>
      </c>
      <c r="H183" s="79"/>
      <c r="I183" s="109"/>
      <c r="J183" s="50"/>
      <c r="K183" s="40">
        <f>ноя.25!K183+дек.25!H183-дек.25!G183</f>
        <v>0</v>
      </c>
    </row>
    <row r="184" spans="1:11" x14ac:dyDescent="0.25">
      <c r="A184" s="111"/>
      <c r="B184" s="109">
        <v>181</v>
      </c>
      <c r="C184" s="85">
        <v>348</v>
      </c>
      <c r="D184" s="85">
        <v>348</v>
      </c>
      <c r="E184" s="97">
        <f t="shared" si="5"/>
        <v>0</v>
      </c>
      <c r="F184" s="13">
        <v>8.25</v>
      </c>
      <c r="G184" s="40">
        <f t="shared" si="6"/>
        <v>0</v>
      </c>
      <c r="H184" s="79"/>
      <c r="I184" s="109"/>
      <c r="J184" s="50"/>
      <c r="K184" s="40">
        <f>ноя.25!K184+дек.25!H184-дек.25!G184</f>
        <v>-1720.83</v>
      </c>
    </row>
    <row r="185" spans="1:11" x14ac:dyDescent="0.25">
      <c r="A185" s="111"/>
      <c r="B185" s="109">
        <v>182</v>
      </c>
      <c r="C185" s="85"/>
      <c r="D185" s="85"/>
      <c r="E185" s="97">
        <f t="shared" si="5"/>
        <v>0</v>
      </c>
      <c r="F185" s="13">
        <v>8.25</v>
      </c>
      <c r="G185" s="40">
        <f t="shared" si="6"/>
        <v>0</v>
      </c>
      <c r="H185" s="79"/>
      <c r="I185" s="109"/>
      <c r="J185" s="50"/>
      <c r="K185" s="40">
        <f>ноя.25!K185+дек.25!H185-дек.25!G185</f>
        <v>0</v>
      </c>
    </row>
    <row r="186" spans="1:11" x14ac:dyDescent="0.25">
      <c r="A186" s="111"/>
      <c r="B186" s="109">
        <v>183</v>
      </c>
      <c r="C186" s="85">
        <v>60</v>
      </c>
      <c r="D186" s="85">
        <v>60</v>
      </c>
      <c r="E186" s="97">
        <f t="shared" si="5"/>
        <v>0</v>
      </c>
      <c r="F186" s="13">
        <v>8.25</v>
      </c>
      <c r="G186" s="40">
        <f t="shared" si="6"/>
        <v>0</v>
      </c>
      <c r="H186" s="79"/>
      <c r="I186" s="109"/>
      <c r="J186" s="50"/>
      <c r="K186" s="40">
        <f>ноя.25!K186+дек.25!H186-дек.25!G186</f>
        <v>736.12</v>
      </c>
    </row>
    <row r="187" spans="1:11" x14ac:dyDescent="0.25">
      <c r="A187" s="111"/>
      <c r="B187" s="109">
        <v>184</v>
      </c>
      <c r="C187" s="85"/>
      <c r="D187" s="85"/>
      <c r="E187" s="97">
        <f t="shared" si="5"/>
        <v>0</v>
      </c>
      <c r="F187" s="13">
        <v>8.25</v>
      </c>
      <c r="G187" s="40">
        <f t="shared" si="6"/>
        <v>0</v>
      </c>
      <c r="H187" s="79"/>
      <c r="I187" s="109"/>
      <c r="J187" s="50"/>
      <c r="K187" s="40">
        <f>ноя.25!K187+дек.25!H187-дек.25!G187</f>
        <v>0</v>
      </c>
    </row>
    <row r="188" spans="1:11" x14ac:dyDescent="0.25">
      <c r="A188" s="111"/>
      <c r="B188" s="109">
        <v>185</v>
      </c>
      <c r="C188" s="85"/>
      <c r="D188" s="85"/>
      <c r="E188" s="97">
        <f t="shared" si="5"/>
        <v>0</v>
      </c>
      <c r="F188" s="13">
        <v>8.25</v>
      </c>
      <c r="G188" s="40">
        <f t="shared" si="6"/>
        <v>0</v>
      </c>
      <c r="H188" s="79"/>
      <c r="I188" s="109"/>
      <c r="J188" s="50"/>
      <c r="K188" s="40">
        <f>ноя.25!K188+дек.25!H188-дек.25!G188</f>
        <v>0</v>
      </c>
    </row>
    <row r="189" spans="1:11" x14ac:dyDescent="0.25">
      <c r="A189" s="111"/>
      <c r="B189" s="109">
        <v>186</v>
      </c>
      <c r="C189" s="85"/>
      <c r="D189" s="85"/>
      <c r="E189" s="97">
        <f t="shared" si="5"/>
        <v>0</v>
      </c>
      <c r="F189" s="13">
        <v>8.25</v>
      </c>
      <c r="G189" s="40">
        <f t="shared" si="6"/>
        <v>0</v>
      </c>
      <c r="H189" s="79"/>
      <c r="I189" s="109"/>
      <c r="J189" s="50"/>
      <c r="K189" s="40">
        <f>ноя.25!K189+дек.25!H189-дек.25!G189</f>
        <v>0</v>
      </c>
    </row>
    <row r="190" spans="1:11" x14ac:dyDescent="0.25">
      <c r="A190" s="111"/>
      <c r="B190" s="109">
        <v>187</v>
      </c>
      <c r="C190" s="85">
        <v>30810</v>
      </c>
      <c r="D190" s="85">
        <v>31421</v>
      </c>
      <c r="E190" s="97">
        <f t="shared" si="5"/>
        <v>611</v>
      </c>
      <c r="F190" s="13">
        <v>8.25</v>
      </c>
      <c r="G190" s="40">
        <f t="shared" si="6"/>
        <v>5040.75</v>
      </c>
      <c r="H190" s="79">
        <v>6080.25</v>
      </c>
      <c r="I190" s="109">
        <v>85970</v>
      </c>
      <c r="J190" s="50">
        <v>46005</v>
      </c>
      <c r="K190" s="40">
        <f>ноя.25!K190+дек.25!H190-дек.25!G190</f>
        <v>1534.2600000000002</v>
      </c>
    </row>
    <row r="191" spans="1:11" x14ac:dyDescent="0.25">
      <c r="A191" s="111"/>
      <c r="B191" s="109">
        <v>188</v>
      </c>
      <c r="C191" s="85">
        <v>4541</v>
      </c>
      <c r="D191" s="85">
        <v>4613</v>
      </c>
      <c r="E191" s="97">
        <f t="shared" si="5"/>
        <v>72</v>
      </c>
      <c r="F191" s="13">
        <v>8.25</v>
      </c>
      <c r="G191" s="40">
        <f t="shared" si="6"/>
        <v>594</v>
      </c>
      <c r="H191" s="79"/>
      <c r="I191" s="109"/>
      <c r="J191" s="50"/>
      <c r="K191" s="40">
        <f>ноя.25!K191+дек.25!H191-дек.25!G191</f>
        <v>-1536.45</v>
      </c>
    </row>
    <row r="192" spans="1:11" x14ac:dyDescent="0.25">
      <c r="A192" s="111"/>
      <c r="B192" s="109">
        <v>189</v>
      </c>
      <c r="C192" s="85">
        <v>7019</v>
      </c>
      <c r="D192" s="85">
        <v>7019</v>
      </c>
      <c r="E192" s="97">
        <f t="shared" si="5"/>
        <v>0</v>
      </c>
      <c r="F192" s="13">
        <v>8.25</v>
      </c>
      <c r="G192" s="40">
        <f t="shared" si="6"/>
        <v>0</v>
      </c>
      <c r="H192" s="79"/>
      <c r="I192" s="109"/>
      <c r="J192" s="50"/>
      <c r="K192" s="40">
        <f>ноя.25!K192+дек.25!H192-дек.25!G192</f>
        <v>-535.79</v>
      </c>
    </row>
    <row r="193" spans="1:11" x14ac:dyDescent="0.25">
      <c r="A193" s="111"/>
      <c r="B193" s="109">
        <v>190</v>
      </c>
      <c r="C193" s="85"/>
      <c r="D193" s="85"/>
      <c r="E193" s="97">
        <f t="shared" si="5"/>
        <v>0</v>
      </c>
      <c r="F193" s="13">
        <v>8.25</v>
      </c>
      <c r="G193" s="40">
        <f t="shared" si="6"/>
        <v>0</v>
      </c>
      <c r="H193" s="79"/>
      <c r="I193" s="109"/>
      <c r="J193" s="50"/>
      <c r="K193" s="40">
        <f>ноя.25!K193+дек.25!H193-дек.25!G193</f>
        <v>0</v>
      </c>
    </row>
    <row r="194" spans="1:11" x14ac:dyDescent="0.25">
      <c r="A194" s="111"/>
      <c r="B194" s="109">
        <v>191</v>
      </c>
      <c r="C194" s="85"/>
      <c r="D194" s="85"/>
      <c r="E194" s="97">
        <f t="shared" si="5"/>
        <v>0</v>
      </c>
      <c r="F194" s="13">
        <v>8.25</v>
      </c>
      <c r="G194" s="40">
        <f t="shared" si="6"/>
        <v>0</v>
      </c>
      <c r="H194" s="79"/>
      <c r="I194" s="109"/>
      <c r="J194" s="50"/>
      <c r="K194" s="40">
        <f>ноя.25!K194+дек.25!H194-дек.25!G194</f>
        <v>0</v>
      </c>
    </row>
    <row r="195" spans="1:11" x14ac:dyDescent="0.25">
      <c r="A195" s="111"/>
      <c r="B195" s="109">
        <v>192</v>
      </c>
      <c r="C195" s="85">
        <v>8391</v>
      </c>
      <c r="D195" s="85">
        <v>8394</v>
      </c>
      <c r="E195" s="97">
        <f t="shared" si="5"/>
        <v>3</v>
      </c>
      <c r="F195" s="13">
        <v>8.25</v>
      </c>
      <c r="G195" s="40">
        <f t="shared" si="6"/>
        <v>24.75</v>
      </c>
      <c r="H195" s="79"/>
      <c r="I195" s="109"/>
      <c r="J195" s="50"/>
      <c r="K195" s="40">
        <f>ноя.25!K195+дек.25!H195-дек.25!G195</f>
        <v>-2052.71</v>
      </c>
    </row>
    <row r="196" spans="1:11" x14ac:dyDescent="0.25">
      <c r="A196" s="111"/>
      <c r="B196" s="109">
        <v>193</v>
      </c>
      <c r="C196" s="85">
        <v>8587</v>
      </c>
      <c r="D196" s="85">
        <v>8587</v>
      </c>
      <c r="E196" s="97">
        <f t="shared" si="5"/>
        <v>0</v>
      </c>
      <c r="F196" s="13">
        <v>8.25</v>
      </c>
      <c r="G196" s="40">
        <f t="shared" si="6"/>
        <v>0</v>
      </c>
      <c r="H196" s="79"/>
      <c r="I196" s="109"/>
      <c r="J196" s="50"/>
      <c r="K196" s="40">
        <f>ноя.25!K196+дек.25!H196-дек.25!G196</f>
        <v>11000</v>
      </c>
    </row>
    <row r="197" spans="1:11" x14ac:dyDescent="0.25">
      <c r="A197" s="111"/>
      <c r="B197" s="109">
        <v>194</v>
      </c>
      <c r="C197" s="85">
        <v>8302</v>
      </c>
      <c r="D197" s="85">
        <v>8324</v>
      </c>
      <c r="E197" s="97">
        <f t="shared" si="5"/>
        <v>22</v>
      </c>
      <c r="F197" s="13">
        <v>8.25</v>
      </c>
      <c r="G197" s="40">
        <f t="shared" si="6"/>
        <v>181.5</v>
      </c>
      <c r="H197" s="79"/>
      <c r="I197" s="109"/>
      <c r="J197" s="50"/>
      <c r="K197" s="40">
        <f>ноя.25!K197+дек.25!H197-дек.25!G197</f>
        <v>-1001.1400000000003</v>
      </c>
    </row>
    <row r="198" spans="1:11" x14ac:dyDescent="0.25">
      <c r="A198" s="111"/>
      <c r="B198" s="109">
        <v>195</v>
      </c>
      <c r="C198" s="85"/>
      <c r="D198" s="85"/>
      <c r="E198" s="97">
        <f t="shared" si="5"/>
        <v>0</v>
      </c>
      <c r="F198" s="13">
        <v>8.25</v>
      </c>
      <c r="G198" s="40">
        <f t="shared" si="6"/>
        <v>0</v>
      </c>
      <c r="H198" s="79"/>
      <c r="I198" s="109"/>
      <c r="J198" s="50"/>
      <c r="K198" s="40">
        <f>ноя.25!K198+дек.25!H198-дек.25!G198</f>
        <v>0</v>
      </c>
    </row>
    <row r="199" spans="1:11" x14ac:dyDescent="0.25">
      <c r="A199" s="111"/>
      <c r="B199" s="109">
        <v>196</v>
      </c>
      <c r="C199" s="85">
        <v>22958</v>
      </c>
      <c r="D199" s="85">
        <v>23921</v>
      </c>
      <c r="E199" s="97">
        <f t="shared" si="5"/>
        <v>963</v>
      </c>
      <c r="F199" s="70">
        <v>6.19</v>
      </c>
      <c r="G199" s="40">
        <f t="shared" si="6"/>
        <v>5960.97</v>
      </c>
      <c r="H199" s="79">
        <v>5600</v>
      </c>
      <c r="I199" s="109">
        <v>720568</v>
      </c>
      <c r="J199" s="50">
        <v>46001</v>
      </c>
      <c r="K199" s="40">
        <f>ноя.25!K199+дек.25!H199-дек.25!G199</f>
        <v>-6625.7900000000018</v>
      </c>
    </row>
    <row r="200" spans="1:11" x14ac:dyDescent="0.25">
      <c r="A200" s="111"/>
      <c r="B200" s="109">
        <v>197</v>
      </c>
      <c r="C200" s="85">
        <v>71</v>
      </c>
      <c r="D200" s="85">
        <v>71</v>
      </c>
      <c r="E200" s="97">
        <f t="shared" si="5"/>
        <v>0</v>
      </c>
      <c r="F200" s="13">
        <v>8.25</v>
      </c>
      <c r="G200" s="40">
        <f t="shared" si="6"/>
        <v>0</v>
      </c>
      <c r="H200" s="79"/>
      <c r="I200" s="109"/>
      <c r="J200" s="50"/>
      <c r="K200" s="40">
        <f>ноя.25!K200+дек.25!H200-дек.25!G200</f>
        <v>-471.05</v>
      </c>
    </row>
    <row r="201" spans="1:11" x14ac:dyDescent="0.25">
      <c r="A201" s="111"/>
      <c r="B201" s="109">
        <v>198</v>
      </c>
      <c r="C201" s="85"/>
      <c r="D201" s="85"/>
      <c r="E201" s="97">
        <f t="shared" si="5"/>
        <v>0</v>
      </c>
      <c r="F201" s="13">
        <v>8.25</v>
      </c>
      <c r="G201" s="40">
        <f t="shared" si="6"/>
        <v>0</v>
      </c>
      <c r="H201" s="79"/>
      <c r="I201" s="109"/>
      <c r="J201" s="50"/>
      <c r="K201" s="40">
        <f>ноя.25!K201+дек.25!H201-дек.25!G201</f>
        <v>0</v>
      </c>
    </row>
    <row r="202" spans="1:11" x14ac:dyDescent="0.25">
      <c r="A202" s="111"/>
      <c r="B202" s="109">
        <v>199</v>
      </c>
      <c r="C202" s="85"/>
      <c r="D202" s="85"/>
      <c r="E202" s="97">
        <f t="shared" si="5"/>
        <v>0</v>
      </c>
      <c r="F202" s="13">
        <v>8.25</v>
      </c>
      <c r="G202" s="40">
        <f t="shared" si="6"/>
        <v>0</v>
      </c>
      <c r="H202" s="79"/>
      <c r="I202" s="109"/>
      <c r="J202" s="50"/>
      <c r="K202" s="40">
        <f>ноя.25!K202+дек.25!H202-дек.25!G202</f>
        <v>0</v>
      </c>
    </row>
    <row r="203" spans="1:11" x14ac:dyDescent="0.25">
      <c r="A203" s="111"/>
      <c r="B203" s="109">
        <v>200</v>
      </c>
      <c r="C203" s="85"/>
      <c r="D203" s="85"/>
      <c r="E203" s="97">
        <f t="shared" si="5"/>
        <v>0</v>
      </c>
      <c r="F203" s="13">
        <v>8.25</v>
      </c>
      <c r="G203" s="40">
        <f t="shared" si="6"/>
        <v>0</v>
      </c>
      <c r="H203" s="79"/>
      <c r="I203" s="109"/>
      <c r="J203" s="50"/>
      <c r="K203" s="40">
        <f>ноя.25!K203+дек.25!H203-дек.25!G203</f>
        <v>0</v>
      </c>
    </row>
    <row r="204" spans="1:11" x14ac:dyDescent="0.25">
      <c r="A204" s="111"/>
      <c r="B204" s="109">
        <v>201</v>
      </c>
      <c r="C204" s="85">
        <v>17796</v>
      </c>
      <c r="D204" s="85">
        <v>18267</v>
      </c>
      <c r="E204" s="97">
        <f t="shared" ref="E204:E267" si="7">D204-C204</f>
        <v>471</v>
      </c>
      <c r="F204" s="68">
        <v>6.19</v>
      </c>
      <c r="G204" s="40">
        <f t="shared" si="6"/>
        <v>2915.4900000000002</v>
      </c>
      <c r="H204" s="79"/>
      <c r="I204" s="109"/>
      <c r="J204" s="50"/>
      <c r="K204" s="40">
        <f>ноя.25!K204+дек.25!H204-дек.25!G204</f>
        <v>4899.4699999999993</v>
      </c>
    </row>
    <row r="205" spans="1:11" x14ac:dyDescent="0.25">
      <c r="A205" s="111"/>
      <c r="B205" s="109">
        <v>202</v>
      </c>
      <c r="C205" s="85">
        <v>1231</v>
      </c>
      <c r="D205" s="85">
        <v>1231</v>
      </c>
      <c r="E205" s="97">
        <f t="shared" si="7"/>
        <v>0</v>
      </c>
      <c r="F205" s="13">
        <v>8.25</v>
      </c>
      <c r="G205" s="40">
        <f t="shared" ref="G205:G268" si="8">F205*E205</f>
        <v>0</v>
      </c>
      <c r="H205" s="79"/>
      <c r="I205" s="109"/>
      <c r="J205" s="50"/>
      <c r="K205" s="40">
        <f>ноя.25!K205+дек.25!H205-дек.25!G205</f>
        <v>-21.990000000000002</v>
      </c>
    </row>
    <row r="206" spans="1:11" x14ac:dyDescent="0.25">
      <c r="A206" s="111"/>
      <c r="B206" s="109">
        <v>203</v>
      </c>
      <c r="C206" s="85">
        <v>6793</v>
      </c>
      <c r="D206" s="85">
        <v>7236</v>
      </c>
      <c r="E206" s="97">
        <f t="shared" si="7"/>
        <v>443</v>
      </c>
      <c r="F206" s="13">
        <v>8.25</v>
      </c>
      <c r="G206" s="40">
        <f t="shared" si="8"/>
        <v>3654.75</v>
      </c>
      <c r="H206" s="79"/>
      <c r="I206" s="109"/>
      <c r="J206" s="50"/>
      <c r="K206" s="40">
        <f>ноя.25!K206+дек.25!H206-дек.25!G206</f>
        <v>-2391.1200000000013</v>
      </c>
    </row>
    <row r="207" spans="1:11" x14ac:dyDescent="0.25">
      <c r="A207" s="111"/>
      <c r="B207" s="109">
        <v>205</v>
      </c>
      <c r="C207" s="85"/>
      <c r="D207" s="85"/>
      <c r="E207" s="97">
        <f t="shared" si="7"/>
        <v>0</v>
      </c>
      <c r="F207" s="13">
        <v>8.25</v>
      </c>
      <c r="G207" s="40">
        <f t="shared" si="8"/>
        <v>0</v>
      </c>
      <c r="H207" s="79"/>
      <c r="I207" s="109"/>
      <c r="J207" s="50"/>
      <c r="K207" s="40">
        <f>ноя.25!K207+дек.25!H207-дек.25!G207</f>
        <v>0</v>
      </c>
    </row>
    <row r="208" spans="1:11" x14ac:dyDescent="0.25">
      <c r="A208" s="111"/>
      <c r="B208" s="109">
        <v>206</v>
      </c>
      <c r="C208" s="85"/>
      <c r="D208" s="85"/>
      <c r="E208" s="97">
        <f t="shared" si="7"/>
        <v>0</v>
      </c>
      <c r="F208" s="13">
        <v>8.25</v>
      </c>
      <c r="G208" s="40">
        <f t="shared" si="8"/>
        <v>0</v>
      </c>
      <c r="H208" s="79"/>
      <c r="I208" s="109"/>
      <c r="J208" s="50"/>
      <c r="K208" s="40">
        <f>ноя.25!K208+дек.25!H208-дек.25!G208</f>
        <v>0</v>
      </c>
    </row>
    <row r="209" spans="1:11" x14ac:dyDescent="0.25">
      <c r="A209" s="111"/>
      <c r="B209" s="109">
        <v>207</v>
      </c>
      <c r="C209" s="85"/>
      <c r="D209" s="85"/>
      <c r="E209" s="97">
        <f t="shared" si="7"/>
        <v>0</v>
      </c>
      <c r="F209" s="13">
        <v>8.25</v>
      </c>
      <c r="G209" s="40">
        <f t="shared" si="8"/>
        <v>0</v>
      </c>
      <c r="H209" s="79"/>
      <c r="I209" s="109"/>
      <c r="J209" s="50"/>
      <c r="K209" s="40">
        <f>ноя.25!K209+дек.25!H209-дек.25!G209</f>
        <v>0</v>
      </c>
    </row>
    <row r="210" spans="1:11" x14ac:dyDescent="0.25">
      <c r="A210" s="111"/>
      <c r="B210" s="109">
        <v>208</v>
      </c>
      <c r="C210" s="85"/>
      <c r="D210" s="85"/>
      <c r="E210" s="97">
        <f t="shared" si="7"/>
        <v>0</v>
      </c>
      <c r="F210" s="13">
        <v>8.25</v>
      </c>
      <c r="G210" s="40">
        <f t="shared" si="8"/>
        <v>0</v>
      </c>
      <c r="H210" s="79"/>
      <c r="I210" s="109"/>
      <c r="J210" s="50"/>
      <c r="K210" s="40">
        <f>ноя.25!K210+дек.25!H210-дек.25!G210</f>
        <v>0</v>
      </c>
    </row>
    <row r="211" spans="1:11" x14ac:dyDescent="0.25">
      <c r="A211" s="111"/>
      <c r="B211" s="109">
        <v>209</v>
      </c>
      <c r="C211" s="85">
        <v>9037</v>
      </c>
      <c r="D211" s="85">
        <v>9038</v>
      </c>
      <c r="E211" s="97">
        <f t="shared" si="7"/>
        <v>1</v>
      </c>
      <c r="F211" s="13">
        <v>8.25</v>
      </c>
      <c r="G211" s="40">
        <f t="shared" si="8"/>
        <v>8.25</v>
      </c>
      <c r="H211" s="79"/>
      <c r="I211" s="109"/>
      <c r="J211" s="50"/>
      <c r="K211" s="40">
        <f>ноя.25!K211+дек.25!H211-дек.25!G211</f>
        <v>-135.65000000000009</v>
      </c>
    </row>
    <row r="212" spans="1:11" x14ac:dyDescent="0.25">
      <c r="A212" s="111"/>
      <c r="B212" s="109">
        <v>210</v>
      </c>
      <c r="C212" s="85">
        <v>40</v>
      </c>
      <c r="D212" s="85">
        <v>40</v>
      </c>
      <c r="E212" s="97">
        <f t="shared" si="7"/>
        <v>0</v>
      </c>
      <c r="F212" s="13">
        <v>8.25</v>
      </c>
      <c r="G212" s="40">
        <f t="shared" si="8"/>
        <v>0</v>
      </c>
      <c r="H212" s="79"/>
      <c r="I212" s="109"/>
      <c r="J212" s="50"/>
      <c r="K212" s="40">
        <f>ноя.25!K212+дек.25!H212-дек.25!G212</f>
        <v>-330</v>
      </c>
    </row>
    <row r="213" spans="1:11" x14ac:dyDescent="0.25">
      <c r="A213" s="111"/>
      <c r="B213" s="109">
        <v>211</v>
      </c>
      <c r="C213" s="85"/>
      <c r="D213" s="85"/>
      <c r="E213" s="97">
        <f t="shared" si="7"/>
        <v>0</v>
      </c>
      <c r="F213" s="13">
        <v>8.25</v>
      </c>
      <c r="G213" s="40">
        <f t="shared" si="8"/>
        <v>0</v>
      </c>
      <c r="H213" s="79"/>
      <c r="I213" s="109"/>
      <c r="J213" s="50"/>
      <c r="K213" s="40">
        <f>ноя.25!K213+дек.25!H213-дек.25!G213</f>
        <v>0</v>
      </c>
    </row>
    <row r="214" spans="1:11" x14ac:dyDescent="0.25">
      <c r="A214" s="111"/>
      <c r="B214" s="109">
        <v>212</v>
      </c>
      <c r="C214" s="85">
        <v>5145</v>
      </c>
      <c r="D214" s="85">
        <v>5809</v>
      </c>
      <c r="E214" s="97">
        <f t="shared" si="7"/>
        <v>664</v>
      </c>
      <c r="F214" s="13">
        <v>8.25</v>
      </c>
      <c r="G214" s="40">
        <f t="shared" si="8"/>
        <v>5478</v>
      </c>
      <c r="H214" s="79">
        <v>2600</v>
      </c>
      <c r="I214" s="109">
        <v>614991</v>
      </c>
      <c r="J214" s="50">
        <v>46001</v>
      </c>
      <c r="K214" s="40">
        <f>ноя.25!K214+дек.25!H214-дек.25!G214</f>
        <v>-5321.9</v>
      </c>
    </row>
    <row r="215" spans="1:11" x14ac:dyDescent="0.25">
      <c r="A215" s="111"/>
      <c r="B215" s="109">
        <v>213</v>
      </c>
      <c r="C215" s="85"/>
      <c r="D215" s="85"/>
      <c r="E215" s="97">
        <f t="shared" si="7"/>
        <v>0</v>
      </c>
      <c r="F215" s="13">
        <v>8.25</v>
      </c>
      <c r="G215" s="40">
        <f t="shared" si="8"/>
        <v>0</v>
      </c>
      <c r="H215" s="79"/>
      <c r="I215" s="109"/>
      <c r="J215" s="50"/>
      <c r="K215" s="40">
        <f>ноя.25!K215+дек.25!H215-дек.25!G215</f>
        <v>0</v>
      </c>
    </row>
    <row r="216" spans="1:11" x14ac:dyDescent="0.25">
      <c r="A216" s="111"/>
      <c r="B216" s="109">
        <v>214</v>
      </c>
      <c r="C216" s="85"/>
      <c r="D216" s="85"/>
      <c r="E216" s="97">
        <f t="shared" si="7"/>
        <v>0</v>
      </c>
      <c r="F216" s="13">
        <v>8.25</v>
      </c>
      <c r="G216" s="40">
        <f t="shared" si="8"/>
        <v>0</v>
      </c>
      <c r="H216" s="79"/>
      <c r="I216" s="109"/>
      <c r="J216" s="50"/>
      <c r="K216" s="40">
        <f>ноя.25!K216+дек.25!H216-дек.25!G216</f>
        <v>0</v>
      </c>
    </row>
    <row r="217" spans="1:11" x14ac:dyDescent="0.25">
      <c r="A217" s="111"/>
      <c r="B217" s="109">
        <v>215</v>
      </c>
      <c r="C217" s="85">
        <v>54</v>
      </c>
      <c r="D217" s="85">
        <v>54</v>
      </c>
      <c r="E217" s="97">
        <f t="shared" si="7"/>
        <v>0</v>
      </c>
      <c r="F217" s="13">
        <v>8.25</v>
      </c>
      <c r="G217" s="40">
        <f t="shared" si="8"/>
        <v>0</v>
      </c>
      <c r="H217" s="79">
        <v>1000</v>
      </c>
      <c r="I217" s="109">
        <v>80388</v>
      </c>
      <c r="J217" s="50">
        <v>46012</v>
      </c>
      <c r="K217" s="40">
        <f>ноя.25!K217+дек.25!H217-дек.25!G217</f>
        <v>763.56999999999994</v>
      </c>
    </row>
    <row r="218" spans="1:11" x14ac:dyDescent="0.25">
      <c r="A218" s="111"/>
      <c r="B218" s="109">
        <v>216</v>
      </c>
      <c r="C218" s="85">
        <v>120</v>
      </c>
      <c r="D218" s="85">
        <v>120</v>
      </c>
      <c r="E218" s="97">
        <f t="shared" si="7"/>
        <v>0</v>
      </c>
      <c r="F218" s="13">
        <v>8.25</v>
      </c>
      <c r="G218" s="40">
        <f t="shared" si="8"/>
        <v>0</v>
      </c>
      <c r="H218" s="79"/>
      <c r="I218" s="109"/>
      <c r="J218" s="50"/>
      <c r="K218" s="40">
        <f>ноя.25!K218+дек.25!H218-дек.25!G218</f>
        <v>-412.5</v>
      </c>
    </row>
    <row r="219" spans="1:11" x14ac:dyDescent="0.25">
      <c r="A219" s="51"/>
      <c r="B219" s="109">
        <v>217</v>
      </c>
      <c r="C219" s="85">
        <v>893</v>
      </c>
      <c r="D219" s="85">
        <v>899</v>
      </c>
      <c r="E219" s="97">
        <f t="shared" si="7"/>
        <v>6</v>
      </c>
      <c r="F219" s="13">
        <v>8.25</v>
      </c>
      <c r="G219" s="40">
        <f t="shared" si="8"/>
        <v>49.5</v>
      </c>
      <c r="H219" s="79"/>
      <c r="I219" s="109"/>
      <c r="J219" s="50"/>
      <c r="K219" s="40">
        <f>ноя.25!K219+дек.25!H219-дек.25!G219</f>
        <v>796.73999999999978</v>
      </c>
    </row>
    <row r="220" spans="1:11" x14ac:dyDescent="0.25">
      <c r="A220" s="111"/>
      <c r="B220" s="109">
        <v>218</v>
      </c>
      <c r="C220" s="85"/>
      <c r="D220" s="85"/>
      <c r="E220" s="97">
        <f t="shared" si="7"/>
        <v>0</v>
      </c>
      <c r="F220" s="13">
        <v>8.25</v>
      </c>
      <c r="G220" s="40">
        <f t="shared" si="8"/>
        <v>0</v>
      </c>
      <c r="H220" s="79"/>
      <c r="I220" s="109"/>
      <c r="J220" s="50"/>
      <c r="K220" s="40">
        <f>ноя.25!K220+дек.25!H220-дек.25!G220</f>
        <v>0</v>
      </c>
    </row>
    <row r="221" spans="1:11" x14ac:dyDescent="0.25">
      <c r="A221" s="111"/>
      <c r="B221" s="109">
        <v>219</v>
      </c>
      <c r="C221" s="85">
        <v>4800</v>
      </c>
      <c r="D221" s="85">
        <v>4889</v>
      </c>
      <c r="E221" s="97">
        <f t="shared" si="7"/>
        <v>89</v>
      </c>
      <c r="F221" s="13">
        <v>8.25</v>
      </c>
      <c r="G221" s="40">
        <f t="shared" si="8"/>
        <v>734.25</v>
      </c>
      <c r="H221" s="79"/>
      <c r="I221" s="109"/>
      <c r="J221" s="50"/>
      <c r="K221" s="40">
        <f>ноя.25!K221+дек.25!H221-дек.25!G221</f>
        <v>-4415.25</v>
      </c>
    </row>
    <row r="222" spans="1:11" x14ac:dyDescent="0.25">
      <c r="A222" s="111"/>
      <c r="B222" s="109">
        <v>220</v>
      </c>
      <c r="C222" s="85">
        <v>9703</v>
      </c>
      <c r="D222" s="85">
        <v>9705</v>
      </c>
      <c r="E222" s="97">
        <f t="shared" si="7"/>
        <v>2</v>
      </c>
      <c r="F222" s="13">
        <v>8.25</v>
      </c>
      <c r="G222" s="40">
        <f t="shared" si="8"/>
        <v>16.5</v>
      </c>
      <c r="H222" s="79"/>
      <c r="I222" s="109"/>
      <c r="J222" s="50"/>
      <c r="K222" s="40">
        <f>ноя.25!K222+дек.25!H222-дек.25!G222</f>
        <v>-15555.940000000002</v>
      </c>
    </row>
    <row r="223" spans="1:11" x14ac:dyDescent="0.25">
      <c r="A223" s="111"/>
      <c r="B223" s="109">
        <v>221</v>
      </c>
      <c r="C223" s="85"/>
      <c r="D223" s="85"/>
      <c r="E223" s="97">
        <f t="shared" si="7"/>
        <v>0</v>
      </c>
      <c r="F223" s="13">
        <v>8.25</v>
      </c>
      <c r="G223" s="40">
        <f t="shared" si="8"/>
        <v>0</v>
      </c>
      <c r="H223" s="79"/>
      <c r="I223" s="109"/>
      <c r="J223" s="50"/>
      <c r="K223" s="40">
        <f>ноя.25!K223+дек.25!H223-дек.25!G223</f>
        <v>0</v>
      </c>
    </row>
    <row r="224" spans="1:11" x14ac:dyDescent="0.25">
      <c r="A224" s="111"/>
      <c r="B224" s="109">
        <v>222</v>
      </c>
      <c r="C224" s="85"/>
      <c r="D224" s="85"/>
      <c r="E224" s="97">
        <f t="shared" si="7"/>
        <v>0</v>
      </c>
      <c r="F224" s="13">
        <v>8.25</v>
      </c>
      <c r="G224" s="40">
        <f t="shared" si="8"/>
        <v>0</v>
      </c>
      <c r="H224" s="79"/>
      <c r="I224" s="109"/>
      <c r="J224" s="50"/>
      <c r="K224" s="40">
        <f>ноя.25!K224+дек.25!H224-дек.25!G224</f>
        <v>0</v>
      </c>
    </row>
    <row r="225" spans="1:11" x14ac:dyDescent="0.25">
      <c r="A225" s="111"/>
      <c r="B225" s="109">
        <v>223</v>
      </c>
      <c r="C225" s="85"/>
      <c r="D225" s="85"/>
      <c r="E225" s="97">
        <f t="shared" si="7"/>
        <v>0</v>
      </c>
      <c r="F225" s="13">
        <v>8.25</v>
      </c>
      <c r="G225" s="40">
        <f t="shared" si="8"/>
        <v>0</v>
      </c>
      <c r="H225" s="79"/>
      <c r="I225" s="109"/>
      <c r="J225" s="50"/>
      <c r="K225" s="40">
        <f>ноя.25!K225+дек.25!H225-дек.25!G225</f>
        <v>0</v>
      </c>
    </row>
    <row r="226" spans="1:11" x14ac:dyDescent="0.25">
      <c r="A226" s="111"/>
      <c r="B226" s="109">
        <v>224</v>
      </c>
      <c r="C226" s="85">
        <v>13324</v>
      </c>
      <c r="D226" s="85">
        <v>13324</v>
      </c>
      <c r="E226" s="97">
        <f t="shared" si="7"/>
        <v>0</v>
      </c>
      <c r="F226" s="13">
        <v>8.25</v>
      </c>
      <c r="G226" s="40">
        <f t="shared" si="8"/>
        <v>0</v>
      </c>
      <c r="H226" s="79"/>
      <c r="I226" s="109"/>
      <c r="J226" s="50"/>
      <c r="K226" s="40">
        <f>ноя.25!K226+дек.25!H226-дек.25!G226</f>
        <v>-2290.8199999999997</v>
      </c>
    </row>
    <row r="227" spans="1:11" x14ac:dyDescent="0.25">
      <c r="A227" s="111"/>
      <c r="B227" s="109">
        <v>225</v>
      </c>
      <c r="C227" s="85"/>
      <c r="D227" s="85"/>
      <c r="E227" s="97">
        <f t="shared" si="7"/>
        <v>0</v>
      </c>
      <c r="F227" s="13">
        <v>8.25</v>
      </c>
      <c r="G227" s="40">
        <f t="shared" si="8"/>
        <v>0</v>
      </c>
      <c r="H227" s="79"/>
      <c r="I227" s="109"/>
      <c r="J227" s="50"/>
      <c r="K227" s="40">
        <f>ноя.25!K227+дек.25!H227-дек.25!G227</f>
        <v>0</v>
      </c>
    </row>
    <row r="228" spans="1:11" x14ac:dyDescent="0.25">
      <c r="A228" s="111"/>
      <c r="B228" s="109">
        <v>226</v>
      </c>
      <c r="C228" s="85"/>
      <c r="D228" s="85"/>
      <c r="E228" s="97">
        <f t="shared" si="7"/>
        <v>0</v>
      </c>
      <c r="F228" s="13">
        <v>8.25</v>
      </c>
      <c r="G228" s="40">
        <f t="shared" si="8"/>
        <v>0</v>
      </c>
      <c r="H228" s="79"/>
      <c r="I228" s="109"/>
      <c r="J228" s="50"/>
      <c r="K228" s="40">
        <f>ноя.25!K228+дек.25!H228-дек.25!G228</f>
        <v>0</v>
      </c>
    </row>
    <row r="229" spans="1:11" x14ac:dyDescent="0.25">
      <c r="A229" s="111"/>
      <c r="B229" s="109">
        <v>227</v>
      </c>
      <c r="C229" s="85">
        <v>17802</v>
      </c>
      <c r="D229" s="85">
        <v>18340</v>
      </c>
      <c r="E229" s="97">
        <f t="shared" si="7"/>
        <v>538</v>
      </c>
      <c r="F229" s="13">
        <v>8.25</v>
      </c>
      <c r="G229" s="40">
        <f t="shared" si="8"/>
        <v>4438.5</v>
      </c>
      <c r="H229" s="79">
        <v>10000</v>
      </c>
      <c r="I229" s="109">
        <v>452749</v>
      </c>
      <c r="J229" s="50">
        <v>46013</v>
      </c>
      <c r="K229" s="40">
        <f>ноя.25!K229+дек.25!H229-дек.25!G229</f>
        <v>5842.73</v>
      </c>
    </row>
    <row r="230" spans="1:11" x14ac:dyDescent="0.25">
      <c r="A230" s="111"/>
      <c r="B230" s="109">
        <v>228</v>
      </c>
      <c r="C230" s="85">
        <v>3897</v>
      </c>
      <c r="D230" s="85">
        <v>3897</v>
      </c>
      <c r="E230" s="97">
        <f t="shared" si="7"/>
        <v>0</v>
      </c>
      <c r="F230" s="13">
        <v>8.25</v>
      </c>
      <c r="G230" s="40">
        <f t="shared" si="8"/>
        <v>0</v>
      </c>
      <c r="H230" s="79"/>
      <c r="I230" s="109"/>
      <c r="J230" s="50"/>
      <c r="K230" s="40">
        <f>ноя.25!K230+дек.25!H230-дек.25!G230</f>
        <v>-3093.1600000000003</v>
      </c>
    </row>
    <row r="231" spans="1:11" x14ac:dyDescent="0.25">
      <c r="A231" s="111"/>
      <c r="B231" s="109">
        <v>229</v>
      </c>
      <c r="C231" s="85">
        <v>2388</v>
      </c>
      <c r="D231" s="85">
        <v>2388</v>
      </c>
      <c r="E231" s="97">
        <f t="shared" si="7"/>
        <v>0</v>
      </c>
      <c r="F231" s="13">
        <v>8.25</v>
      </c>
      <c r="G231" s="40">
        <f t="shared" si="8"/>
        <v>0</v>
      </c>
      <c r="H231" s="79"/>
      <c r="I231" s="109"/>
      <c r="J231" s="50"/>
      <c r="K231" s="40">
        <f>ноя.25!K231+дек.25!H231-дек.25!G231</f>
        <v>-841.50000000000011</v>
      </c>
    </row>
    <row r="232" spans="1:11" x14ac:dyDescent="0.25">
      <c r="A232" s="111"/>
      <c r="B232" s="109">
        <v>230</v>
      </c>
      <c r="C232" s="85">
        <v>2266</v>
      </c>
      <c r="D232" s="85">
        <v>2296</v>
      </c>
      <c r="E232" s="97">
        <f t="shared" si="7"/>
        <v>30</v>
      </c>
      <c r="F232" s="13">
        <v>8.25</v>
      </c>
      <c r="G232" s="40">
        <f t="shared" si="8"/>
        <v>247.5</v>
      </c>
      <c r="H232" s="79"/>
      <c r="I232" s="109"/>
      <c r="J232" s="50"/>
      <c r="K232" s="40">
        <f>ноя.25!K232+дек.25!H232-дек.25!G232</f>
        <v>1207.42</v>
      </c>
    </row>
    <row r="233" spans="1:11" x14ac:dyDescent="0.25">
      <c r="A233" s="111"/>
      <c r="B233" s="109">
        <v>231</v>
      </c>
      <c r="C233" s="85"/>
      <c r="D233" s="85"/>
      <c r="E233" s="97">
        <f t="shared" si="7"/>
        <v>0</v>
      </c>
      <c r="F233" s="13">
        <v>8.25</v>
      </c>
      <c r="G233" s="40">
        <f t="shared" si="8"/>
        <v>0</v>
      </c>
      <c r="H233" s="79"/>
      <c r="I233" s="109"/>
      <c r="J233" s="50"/>
      <c r="K233" s="40">
        <f>ноя.25!K233+дек.25!H233-дек.25!G233</f>
        <v>0</v>
      </c>
    </row>
    <row r="234" spans="1:11" x14ac:dyDescent="0.25">
      <c r="A234" s="111"/>
      <c r="B234" s="109">
        <v>232</v>
      </c>
      <c r="C234" s="85">
        <v>295</v>
      </c>
      <c r="D234" s="85">
        <v>295</v>
      </c>
      <c r="E234" s="97">
        <f t="shared" si="7"/>
        <v>0</v>
      </c>
      <c r="F234" s="13">
        <v>8.25</v>
      </c>
      <c r="G234" s="40">
        <f t="shared" si="8"/>
        <v>0</v>
      </c>
      <c r="H234" s="79"/>
      <c r="I234" s="109"/>
      <c r="J234" s="50"/>
      <c r="K234" s="40">
        <f>ноя.25!K234+дек.25!H234-дек.25!G234</f>
        <v>0</v>
      </c>
    </row>
    <row r="235" spans="1:11" x14ac:dyDescent="0.25">
      <c r="A235" s="111"/>
      <c r="B235" s="109">
        <v>233</v>
      </c>
      <c r="C235" s="85"/>
      <c r="D235" s="85"/>
      <c r="E235" s="97">
        <f t="shared" si="7"/>
        <v>0</v>
      </c>
      <c r="F235" s="13">
        <v>8.25</v>
      </c>
      <c r="G235" s="40">
        <f t="shared" si="8"/>
        <v>0</v>
      </c>
      <c r="H235" s="79"/>
      <c r="I235" s="109"/>
      <c r="J235" s="50"/>
      <c r="K235" s="40">
        <f>ноя.25!K235+дек.25!H235-дек.25!G235</f>
        <v>0</v>
      </c>
    </row>
    <row r="236" spans="1:11" x14ac:dyDescent="0.25">
      <c r="A236" s="111"/>
      <c r="B236" s="109">
        <v>234</v>
      </c>
      <c r="C236" s="85"/>
      <c r="D236" s="85"/>
      <c r="E236" s="97">
        <f t="shared" si="7"/>
        <v>0</v>
      </c>
      <c r="F236" s="13">
        <v>8.25</v>
      </c>
      <c r="G236" s="40">
        <f t="shared" si="8"/>
        <v>0</v>
      </c>
      <c r="H236" s="79"/>
      <c r="I236" s="109"/>
      <c r="J236" s="50"/>
      <c r="K236" s="40">
        <f>ноя.25!K236+дек.25!H236-дек.25!G236</f>
        <v>0</v>
      </c>
    </row>
    <row r="237" spans="1:11" x14ac:dyDescent="0.25">
      <c r="A237" s="111"/>
      <c r="B237" s="109">
        <v>235</v>
      </c>
      <c r="C237" s="85"/>
      <c r="D237" s="85"/>
      <c r="E237" s="97">
        <f t="shared" si="7"/>
        <v>0</v>
      </c>
      <c r="F237" s="13">
        <v>8.25</v>
      </c>
      <c r="G237" s="40">
        <f t="shared" si="8"/>
        <v>0</v>
      </c>
      <c r="H237" s="79"/>
      <c r="I237" s="109"/>
      <c r="J237" s="50"/>
      <c r="K237" s="40">
        <f>ноя.25!K237+дек.25!H237-дек.25!G237</f>
        <v>0</v>
      </c>
    </row>
    <row r="238" spans="1:11" x14ac:dyDescent="0.25">
      <c r="A238" s="111"/>
      <c r="B238" s="109">
        <v>236</v>
      </c>
      <c r="C238" s="85"/>
      <c r="D238" s="85"/>
      <c r="E238" s="97">
        <f t="shared" si="7"/>
        <v>0</v>
      </c>
      <c r="F238" s="13">
        <v>8.25</v>
      </c>
      <c r="G238" s="40">
        <f t="shared" si="8"/>
        <v>0</v>
      </c>
      <c r="H238" s="79"/>
      <c r="I238" s="109"/>
      <c r="J238" s="50"/>
      <c r="K238" s="40">
        <f>ноя.25!K238+дек.25!H238-дек.25!G238</f>
        <v>0</v>
      </c>
    </row>
    <row r="239" spans="1:11" x14ac:dyDescent="0.25">
      <c r="A239" s="111"/>
      <c r="B239" s="109">
        <v>237</v>
      </c>
      <c r="C239" s="85"/>
      <c r="D239" s="85"/>
      <c r="E239" s="97">
        <f t="shared" si="7"/>
        <v>0</v>
      </c>
      <c r="F239" s="13">
        <v>8.25</v>
      </c>
      <c r="G239" s="40">
        <f t="shared" si="8"/>
        <v>0</v>
      </c>
      <c r="H239" s="79"/>
      <c r="I239" s="109"/>
      <c r="J239" s="50"/>
      <c r="K239" s="40">
        <f>ноя.25!K239+дек.25!H239-дек.25!G239</f>
        <v>0</v>
      </c>
    </row>
    <row r="240" spans="1:11" x14ac:dyDescent="0.25">
      <c r="A240" s="111"/>
      <c r="B240" s="109">
        <v>238</v>
      </c>
      <c r="C240" s="85">
        <v>411</v>
      </c>
      <c r="D240" s="85">
        <v>411</v>
      </c>
      <c r="E240" s="97">
        <f t="shared" si="7"/>
        <v>0</v>
      </c>
      <c r="F240" s="13">
        <v>8.25</v>
      </c>
      <c r="G240" s="40">
        <f t="shared" si="8"/>
        <v>0</v>
      </c>
      <c r="H240" s="79"/>
      <c r="I240" s="109"/>
      <c r="J240" s="50"/>
      <c r="K240" s="40">
        <f>ноя.25!K240+дек.25!H240-дек.25!G240</f>
        <v>0</v>
      </c>
    </row>
    <row r="241" spans="1:11" x14ac:dyDescent="0.25">
      <c r="A241" s="111"/>
      <c r="B241" s="109">
        <v>239</v>
      </c>
      <c r="C241" s="85">
        <v>5</v>
      </c>
      <c r="D241" s="85">
        <v>5</v>
      </c>
      <c r="E241" s="97">
        <f t="shared" si="7"/>
        <v>0</v>
      </c>
      <c r="F241" s="13">
        <v>8.25</v>
      </c>
      <c r="G241" s="40">
        <f t="shared" si="8"/>
        <v>0</v>
      </c>
      <c r="H241" s="79"/>
      <c r="I241" s="109"/>
      <c r="J241" s="50"/>
      <c r="K241" s="40">
        <f>ноя.25!K241+дек.25!H241-дек.25!G241</f>
        <v>0</v>
      </c>
    </row>
    <row r="242" spans="1:11" x14ac:dyDescent="0.25">
      <c r="A242" s="111"/>
      <c r="B242" s="109">
        <v>240</v>
      </c>
      <c r="C242" s="85">
        <v>5</v>
      </c>
      <c r="D242" s="85">
        <v>5</v>
      </c>
      <c r="E242" s="97">
        <f t="shared" si="7"/>
        <v>0</v>
      </c>
      <c r="F242" s="13">
        <v>8.25</v>
      </c>
      <c r="G242" s="40">
        <f t="shared" si="8"/>
        <v>0</v>
      </c>
      <c r="H242" s="79"/>
      <c r="I242" s="109"/>
      <c r="J242" s="50"/>
      <c r="K242" s="40">
        <f>ноя.25!K242+дек.25!H242-дек.25!G242</f>
        <v>0</v>
      </c>
    </row>
    <row r="243" spans="1:11" x14ac:dyDescent="0.25">
      <c r="A243" s="111"/>
      <c r="B243" s="109">
        <v>241</v>
      </c>
      <c r="C243" s="85"/>
      <c r="D243" s="85"/>
      <c r="E243" s="97">
        <f t="shared" si="7"/>
        <v>0</v>
      </c>
      <c r="F243" s="13">
        <v>8.25</v>
      </c>
      <c r="G243" s="40">
        <f t="shared" si="8"/>
        <v>0</v>
      </c>
      <c r="H243" s="79"/>
      <c r="I243" s="109"/>
      <c r="J243" s="50"/>
      <c r="K243" s="40">
        <f>ноя.25!K243+дек.25!H243-дек.25!G243</f>
        <v>0</v>
      </c>
    </row>
    <row r="244" spans="1:11" x14ac:dyDescent="0.25">
      <c r="A244" s="111"/>
      <c r="B244" s="109">
        <v>242</v>
      </c>
      <c r="C244" s="85">
        <v>22095</v>
      </c>
      <c r="D244" s="85">
        <v>23740</v>
      </c>
      <c r="E244" s="97">
        <f t="shared" si="7"/>
        <v>1645</v>
      </c>
      <c r="F244" s="70">
        <v>6.19</v>
      </c>
      <c r="G244" s="40">
        <f t="shared" si="8"/>
        <v>10182.550000000001</v>
      </c>
      <c r="H244" s="79"/>
      <c r="I244" s="109"/>
      <c r="J244" s="50"/>
      <c r="K244" s="40">
        <f>ноя.25!K244+дек.25!H244-дек.25!G244</f>
        <v>51811.63</v>
      </c>
    </row>
    <row r="245" spans="1:11" x14ac:dyDescent="0.25">
      <c r="A245" s="111"/>
      <c r="B245" s="109">
        <v>243</v>
      </c>
      <c r="C245" s="85">
        <v>33859</v>
      </c>
      <c r="D245" s="85">
        <v>35052</v>
      </c>
      <c r="E245" s="97">
        <f t="shared" si="7"/>
        <v>1193</v>
      </c>
      <c r="F245" s="70">
        <v>6.19</v>
      </c>
      <c r="G245" s="40">
        <f t="shared" si="8"/>
        <v>7384.67</v>
      </c>
      <c r="H245" s="79">
        <v>6144.17</v>
      </c>
      <c r="I245" s="109">
        <v>911305</v>
      </c>
      <c r="J245" s="50">
        <v>46000</v>
      </c>
      <c r="K245" s="40">
        <f>ноя.25!K245+дек.25!H245-дек.25!G245</f>
        <v>-7384.67</v>
      </c>
    </row>
    <row r="246" spans="1:11" x14ac:dyDescent="0.25">
      <c r="A246" s="111"/>
      <c r="B246" s="109">
        <v>244</v>
      </c>
      <c r="C246" s="85"/>
      <c r="D246" s="85"/>
      <c r="E246" s="97">
        <f t="shared" si="7"/>
        <v>0</v>
      </c>
      <c r="F246" s="13">
        <v>8.25</v>
      </c>
      <c r="G246" s="40">
        <f t="shared" si="8"/>
        <v>0</v>
      </c>
      <c r="H246" s="79"/>
      <c r="I246" s="109"/>
      <c r="J246" s="50"/>
      <c r="K246" s="40">
        <f>ноя.25!K246+дек.25!H246-дек.25!G246</f>
        <v>0</v>
      </c>
    </row>
    <row r="247" spans="1:11" x14ac:dyDescent="0.25">
      <c r="A247" s="111"/>
      <c r="B247" s="109">
        <v>245</v>
      </c>
      <c r="C247" s="85">
        <v>58589</v>
      </c>
      <c r="D247" s="85">
        <v>59557</v>
      </c>
      <c r="E247" s="97">
        <f t="shared" si="7"/>
        <v>968</v>
      </c>
      <c r="F247" s="68">
        <v>0</v>
      </c>
      <c r="G247" s="40">
        <f t="shared" si="8"/>
        <v>0</v>
      </c>
      <c r="H247" s="79"/>
      <c r="I247" s="109"/>
      <c r="J247" s="50"/>
      <c r="K247" s="40">
        <f>ноя.25!K247+дек.25!H247-дек.25!G247</f>
        <v>-8594.84</v>
      </c>
    </row>
    <row r="248" spans="1:11" x14ac:dyDescent="0.25">
      <c r="A248" s="111"/>
      <c r="B248" s="109">
        <v>246</v>
      </c>
      <c r="C248" s="85">
        <v>81368</v>
      </c>
      <c r="D248" s="85">
        <v>81368</v>
      </c>
      <c r="E248" s="97">
        <f t="shared" si="7"/>
        <v>0</v>
      </c>
      <c r="F248" s="68">
        <v>6.19</v>
      </c>
      <c r="G248" s="40">
        <f t="shared" si="8"/>
        <v>0</v>
      </c>
      <c r="H248" s="79">
        <v>2500</v>
      </c>
      <c r="I248" s="109">
        <v>384182</v>
      </c>
      <c r="J248" s="50">
        <v>46021</v>
      </c>
      <c r="K248" s="40">
        <f>ноя.25!K248+дек.25!H248-дек.25!G248</f>
        <v>25642.329999999998</v>
      </c>
    </row>
    <row r="249" spans="1:11" x14ac:dyDescent="0.25">
      <c r="A249" s="111"/>
      <c r="B249" s="109">
        <v>247</v>
      </c>
      <c r="C249" s="85">
        <v>5</v>
      </c>
      <c r="D249" s="85">
        <v>5</v>
      </c>
      <c r="E249" s="97">
        <f t="shared" si="7"/>
        <v>0</v>
      </c>
      <c r="F249" s="13">
        <v>8.25</v>
      </c>
      <c r="G249" s="40">
        <f t="shared" si="8"/>
        <v>0</v>
      </c>
      <c r="H249" s="79"/>
      <c r="I249" s="109"/>
      <c r="J249" s="50"/>
      <c r="K249" s="40">
        <f>ноя.25!K249+дек.25!H249-дек.25!G249</f>
        <v>1400</v>
      </c>
    </row>
    <row r="250" spans="1:11" x14ac:dyDescent="0.25">
      <c r="A250" s="111"/>
      <c r="B250" s="109">
        <v>248</v>
      </c>
      <c r="C250" s="85">
        <v>5</v>
      </c>
      <c r="D250" s="85">
        <v>5</v>
      </c>
      <c r="E250" s="97">
        <f t="shared" si="7"/>
        <v>0</v>
      </c>
      <c r="F250" s="13">
        <v>8.25</v>
      </c>
      <c r="G250" s="40">
        <f t="shared" si="8"/>
        <v>0</v>
      </c>
      <c r="H250" s="79"/>
      <c r="I250" s="109"/>
      <c r="J250" s="50"/>
      <c r="K250" s="40">
        <f>ноя.25!K250+дек.25!H250-дек.25!G250</f>
        <v>-41.25</v>
      </c>
    </row>
    <row r="251" spans="1:11" x14ac:dyDescent="0.25">
      <c r="A251" s="111"/>
      <c r="B251" s="109">
        <v>249</v>
      </c>
      <c r="C251" s="85">
        <v>44152</v>
      </c>
      <c r="D251" s="85">
        <v>44895</v>
      </c>
      <c r="E251" s="97">
        <f t="shared" si="7"/>
        <v>743</v>
      </c>
      <c r="F251" s="68">
        <v>0</v>
      </c>
      <c r="G251" s="40">
        <f t="shared" si="8"/>
        <v>0</v>
      </c>
      <c r="H251" s="79"/>
      <c r="I251" s="109"/>
      <c r="J251" s="50"/>
      <c r="K251" s="40">
        <f>ноя.25!K251+дек.25!H251-дек.25!G251</f>
        <v>0</v>
      </c>
    </row>
    <row r="252" spans="1:11" x14ac:dyDescent="0.25">
      <c r="A252" s="111"/>
      <c r="B252" s="109">
        <v>250</v>
      </c>
      <c r="C252" s="85">
        <v>11</v>
      </c>
      <c r="D252" s="85">
        <v>11</v>
      </c>
      <c r="E252" s="97">
        <f t="shared" si="7"/>
        <v>0</v>
      </c>
      <c r="F252" s="13">
        <v>8.25</v>
      </c>
      <c r="G252" s="40">
        <f t="shared" si="8"/>
        <v>0</v>
      </c>
      <c r="H252" s="79"/>
      <c r="I252" s="109"/>
      <c r="J252" s="50"/>
      <c r="K252" s="40">
        <f>ноя.25!K252+дек.25!H252-дек.25!G252</f>
        <v>-37.57</v>
      </c>
    </row>
    <row r="253" spans="1:11" x14ac:dyDescent="0.25">
      <c r="A253" s="51"/>
      <c r="B253" s="109">
        <v>251</v>
      </c>
      <c r="C253" s="85">
        <v>53529</v>
      </c>
      <c r="D253" s="85">
        <v>54252</v>
      </c>
      <c r="E253" s="97">
        <f t="shared" si="7"/>
        <v>723</v>
      </c>
      <c r="F253" s="68">
        <v>6.19</v>
      </c>
      <c r="G253" s="40">
        <f t="shared" si="8"/>
        <v>4475.37</v>
      </c>
      <c r="H253" s="79">
        <v>5000</v>
      </c>
      <c r="I253" s="109">
        <v>709331</v>
      </c>
      <c r="J253" s="50">
        <v>45994</v>
      </c>
      <c r="K253" s="40">
        <f>ноя.25!K253+дек.25!H253-дек.25!G253</f>
        <v>-1313.9500000000025</v>
      </c>
    </row>
    <row r="254" spans="1:11" x14ac:dyDescent="0.25">
      <c r="A254" s="111"/>
      <c r="B254" s="109">
        <v>252</v>
      </c>
      <c r="C254" s="85">
        <v>15</v>
      </c>
      <c r="D254" s="85">
        <v>15</v>
      </c>
      <c r="E254" s="97">
        <f t="shared" si="7"/>
        <v>0</v>
      </c>
      <c r="F254" s="13">
        <v>8.25</v>
      </c>
      <c r="G254" s="40">
        <f t="shared" si="8"/>
        <v>0</v>
      </c>
      <c r="H254" s="79"/>
      <c r="I254" s="109"/>
      <c r="J254" s="50"/>
      <c r="K254" s="40">
        <f>ноя.25!K254+дек.25!H254-дек.25!G254</f>
        <v>-36.65</v>
      </c>
    </row>
    <row r="255" spans="1:11" x14ac:dyDescent="0.25">
      <c r="A255" s="111"/>
      <c r="B255" s="109">
        <v>253</v>
      </c>
      <c r="C255" s="85">
        <v>3782</v>
      </c>
      <c r="D255" s="85">
        <v>3782</v>
      </c>
      <c r="E255" s="97">
        <f t="shared" si="7"/>
        <v>0</v>
      </c>
      <c r="F255" s="13">
        <v>8.25</v>
      </c>
      <c r="G255" s="40">
        <f t="shared" si="8"/>
        <v>0</v>
      </c>
      <c r="H255" s="79"/>
      <c r="I255" s="109"/>
      <c r="J255" s="50"/>
      <c r="K255" s="40">
        <f>ноя.25!K255+дек.25!H255-дек.25!G255</f>
        <v>-4114.5599999999995</v>
      </c>
    </row>
    <row r="256" spans="1:11" x14ac:dyDescent="0.25">
      <c r="A256" s="111"/>
      <c r="B256" s="109">
        <v>254</v>
      </c>
      <c r="C256" s="85">
        <v>150</v>
      </c>
      <c r="D256" s="85">
        <v>150</v>
      </c>
      <c r="E256" s="97">
        <f t="shared" si="7"/>
        <v>0</v>
      </c>
      <c r="F256" s="13">
        <v>8.25</v>
      </c>
      <c r="G256" s="40">
        <f t="shared" si="8"/>
        <v>0</v>
      </c>
      <c r="H256" s="79"/>
      <c r="I256" s="109"/>
      <c r="J256" s="50"/>
      <c r="K256" s="40">
        <f>ноя.25!K256+дек.25!H256-дек.25!G256</f>
        <v>92.529999999999973</v>
      </c>
    </row>
    <row r="257" spans="1:11" x14ac:dyDescent="0.25">
      <c r="A257" s="111"/>
      <c r="B257" s="109">
        <v>256</v>
      </c>
      <c r="C257" s="85">
        <v>1313</v>
      </c>
      <c r="D257" s="85">
        <v>1313</v>
      </c>
      <c r="E257" s="97">
        <f t="shared" si="7"/>
        <v>0</v>
      </c>
      <c r="F257" s="13">
        <v>8.25</v>
      </c>
      <c r="G257" s="40">
        <f t="shared" si="8"/>
        <v>0</v>
      </c>
      <c r="H257" s="79"/>
      <c r="I257" s="109"/>
      <c r="J257" s="50"/>
      <c r="K257" s="40">
        <f>ноя.25!K257+дек.25!H257-дек.25!G257</f>
        <v>-877.02</v>
      </c>
    </row>
    <row r="258" spans="1:11" x14ac:dyDescent="0.25">
      <c r="A258" s="111"/>
      <c r="B258" s="109">
        <v>258</v>
      </c>
      <c r="C258" s="85">
        <v>6696</v>
      </c>
      <c r="D258" s="85">
        <v>6717</v>
      </c>
      <c r="E258" s="97">
        <f t="shared" si="7"/>
        <v>21</v>
      </c>
      <c r="F258" s="70">
        <v>6.19</v>
      </c>
      <c r="G258" s="40">
        <f t="shared" si="8"/>
        <v>129.99</v>
      </c>
      <c r="H258" s="79"/>
      <c r="I258" s="109"/>
      <c r="J258" s="50"/>
      <c r="K258" s="40">
        <f>ноя.25!K258+дек.25!H258-дек.25!G258</f>
        <v>-988.61000000000013</v>
      </c>
    </row>
    <row r="259" spans="1:11" x14ac:dyDescent="0.25">
      <c r="A259" s="111"/>
      <c r="B259" s="109">
        <v>259</v>
      </c>
      <c r="C259" s="85"/>
      <c r="D259" s="85"/>
      <c r="E259" s="97">
        <f t="shared" si="7"/>
        <v>0</v>
      </c>
      <c r="F259" s="13">
        <v>8.25</v>
      </c>
      <c r="G259" s="40">
        <f t="shared" si="8"/>
        <v>0</v>
      </c>
      <c r="H259" s="79"/>
      <c r="I259" s="109"/>
      <c r="J259" s="50"/>
      <c r="K259" s="40">
        <f>ноя.25!K259+дек.25!H259-дек.25!G259</f>
        <v>0</v>
      </c>
    </row>
    <row r="260" spans="1:11" x14ac:dyDescent="0.25">
      <c r="A260" s="111"/>
      <c r="B260" s="109">
        <v>260</v>
      </c>
      <c r="C260" s="85">
        <v>274</v>
      </c>
      <c r="D260" s="85">
        <v>274</v>
      </c>
      <c r="E260" s="97">
        <f t="shared" si="7"/>
        <v>0</v>
      </c>
      <c r="F260" s="13">
        <v>8.25</v>
      </c>
      <c r="G260" s="40">
        <f t="shared" si="8"/>
        <v>0</v>
      </c>
      <c r="H260" s="79"/>
      <c r="I260" s="109"/>
      <c r="J260" s="50"/>
      <c r="K260" s="40">
        <f>ноя.25!K260+дек.25!H260-дек.25!G260</f>
        <v>-1083.06</v>
      </c>
    </row>
    <row r="261" spans="1:11" x14ac:dyDescent="0.25">
      <c r="A261" s="111"/>
      <c r="B261" s="109">
        <v>261</v>
      </c>
      <c r="C261" s="85"/>
      <c r="D261" s="85"/>
      <c r="E261" s="97">
        <f t="shared" si="7"/>
        <v>0</v>
      </c>
      <c r="F261" s="13">
        <v>8.25</v>
      </c>
      <c r="G261" s="40">
        <f t="shared" si="8"/>
        <v>0</v>
      </c>
      <c r="H261" s="79"/>
      <c r="I261" s="109"/>
      <c r="J261" s="50"/>
      <c r="K261" s="40">
        <f>ноя.25!K261+дек.25!H261-дек.25!G261</f>
        <v>0</v>
      </c>
    </row>
    <row r="262" spans="1:11" x14ac:dyDescent="0.25">
      <c r="A262" s="111"/>
      <c r="B262" s="109">
        <v>262</v>
      </c>
      <c r="C262" s="85">
        <v>10</v>
      </c>
      <c r="D262" s="85">
        <v>10</v>
      </c>
      <c r="E262" s="97">
        <f t="shared" si="7"/>
        <v>0</v>
      </c>
      <c r="F262" s="13">
        <v>8.25</v>
      </c>
      <c r="G262" s="40">
        <f t="shared" si="8"/>
        <v>0</v>
      </c>
      <c r="H262" s="79"/>
      <c r="I262" s="109"/>
      <c r="J262" s="50"/>
      <c r="K262" s="40">
        <f>ноя.25!K262+дек.25!H262-дек.25!G262</f>
        <v>-77.900000000000006</v>
      </c>
    </row>
    <row r="263" spans="1:11" x14ac:dyDescent="0.25">
      <c r="A263" s="111"/>
      <c r="B263" s="109">
        <v>263</v>
      </c>
      <c r="C263" s="85"/>
      <c r="D263" s="85"/>
      <c r="E263" s="97">
        <f t="shared" si="7"/>
        <v>0</v>
      </c>
      <c r="F263" s="13">
        <v>8.25</v>
      </c>
      <c r="G263" s="40">
        <f t="shared" si="8"/>
        <v>0</v>
      </c>
      <c r="H263" s="79"/>
      <c r="I263" s="109"/>
      <c r="J263" s="50"/>
      <c r="K263" s="40">
        <f>ноя.25!K263+дек.25!H263-дек.25!G263</f>
        <v>0</v>
      </c>
    </row>
    <row r="264" spans="1:11" x14ac:dyDescent="0.25">
      <c r="A264" s="111"/>
      <c r="B264" s="109">
        <v>264</v>
      </c>
      <c r="C264" s="85"/>
      <c r="D264" s="85"/>
      <c r="E264" s="97">
        <f t="shared" si="7"/>
        <v>0</v>
      </c>
      <c r="F264" s="13">
        <v>8.25</v>
      </c>
      <c r="G264" s="40">
        <f t="shared" si="8"/>
        <v>0</v>
      </c>
      <c r="H264" s="79"/>
      <c r="I264" s="109"/>
      <c r="J264" s="50"/>
      <c r="K264" s="40">
        <f>ноя.25!K264+дек.25!H264-дек.25!G264</f>
        <v>0</v>
      </c>
    </row>
    <row r="265" spans="1:11" x14ac:dyDescent="0.25">
      <c r="A265" s="111"/>
      <c r="B265" s="109">
        <v>265</v>
      </c>
      <c r="C265" s="85">
        <v>1857</v>
      </c>
      <c r="D265" s="85">
        <v>1857</v>
      </c>
      <c r="E265" s="97">
        <f t="shared" si="7"/>
        <v>0</v>
      </c>
      <c r="F265" s="13">
        <v>8.25</v>
      </c>
      <c r="G265" s="40">
        <f t="shared" si="8"/>
        <v>0</v>
      </c>
      <c r="H265" s="79"/>
      <c r="I265" s="109"/>
      <c r="J265" s="50"/>
      <c r="K265" s="40">
        <f>ноя.25!K265+дек.25!H265-дек.25!G265</f>
        <v>-1663.8000000000002</v>
      </c>
    </row>
    <row r="266" spans="1:11" x14ac:dyDescent="0.25">
      <c r="A266" s="111"/>
      <c r="B266" s="109">
        <v>266</v>
      </c>
      <c r="C266" s="85">
        <v>30471</v>
      </c>
      <c r="D266" s="85">
        <v>31576</v>
      </c>
      <c r="E266" s="97">
        <f t="shared" si="7"/>
        <v>1105</v>
      </c>
      <c r="F266" s="68">
        <v>6.19</v>
      </c>
      <c r="G266" s="40">
        <f t="shared" si="8"/>
        <v>6839.9500000000007</v>
      </c>
      <c r="H266" s="79"/>
      <c r="I266" s="109"/>
      <c r="J266" s="50"/>
      <c r="K266" s="40">
        <f>ноя.25!K266+дек.25!H266-дек.25!G266</f>
        <v>-15259.120000000003</v>
      </c>
    </row>
    <row r="267" spans="1:11" x14ac:dyDescent="0.25">
      <c r="A267" s="20"/>
      <c r="B267" s="109">
        <v>267</v>
      </c>
      <c r="C267" s="85">
        <v>6056</v>
      </c>
      <c r="D267" s="85">
        <v>6776</v>
      </c>
      <c r="E267" s="97">
        <f t="shared" si="7"/>
        <v>720</v>
      </c>
      <c r="F267" s="13">
        <v>8.25</v>
      </c>
      <c r="G267" s="40">
        <f t="shared" si="8"/>
        <v>5940</v>
      </c>
      <c r="H267" s="79"/>
      <c r="I267" s="109"/>
      <c r="J267" s="50"/>
      <c r="K267" s="40">
        <f>ноя.25!K267+дек.25!H267-дек.25!G267</f>
        <v>-26207.11</v>
      </c>
    </row>
    <row r="268" spans="1:11" x14ac:dyDescent="0.25">
      <c r="A268" s="111"/>
      <c r="B268" s="109">
        <v>268</v>
      </c>
      <c r="C268" s="85">
        <v>108036</v>
      </c>
      <c r="D268" s="85">
        <v>108487</v>
      </c>
      <c r="E268" s="97">
        <f t="shared" ref="E268:E332" si="9">D268-C268</f>
        <v>451</v>
      </c>
      <c r="F268" s="68">
        <v>6.19</v>
      </c>
      <c r="G268" s="40">
        <f t="shared" si="8"/>
        <v>2791.69</v>
      </c>
      <c r="H268" s="79"/>
      <c r="I268" s="109"/>
      <c r="J268" s="50"/>
      <c r="K268" s="40">
        <f>ноя.25!K268+дек.25!H268-дек.25!G268</f>
        <v>4323.5200000000004</v>
      </c>
    </row>
    <row r="269" spans="1:11" x14ac:dyDescent="0.25">
      <c r="A269" s="111"/>
      <c r="B269" s="109">
        <v>269</v>
      </c>
      <c r="C269" s="85">
        <v>158</v>
      </c>
      <c r="D269" s="85">
        <v>158</v>
      </c>
      <c r="E269" s="97">
        <f t="shared" si="9"/>
        <v>0</v>
      </c>
      <c r="F269" s="13">
        <v>8.25</v>
      </c>
      <c r="G269" s="40">
        <f t="shared" ref="G269:G334" si="10">F269*E269</f>
        <v>0</v>
      </c>
      <c r="H269" s="79"/>
      <c r="I269" s="109"/>
      <c r="J269" s="50"/>
      <c r="K269" s="40">
        <f>ноя.25!K269+дек.25!H269-дек.25!G269</f>
        <v>-236.49</v>
      </c>
    </row>
    <row r="270" spans="1:11" x14ac:dyDescent="0.25">
      <c r="A270" s="111"/>
      <c r="B270" s="109">
        <v>270</v>
      </c>
      <c r="C270" s="85">
        <v>11774</v>
      </c>
      <c r="D270" s="85">
        <v>11774</v>
      </c>
      <c r="E270" s="97">
        <f t="shared" si="9"/>
        <v>0</v>
      </c>
      <c r="F270" s="13">
        <v>8.25</v>
      </c>
      <c r="G270" s="40">
        <f t="shared" si="10"/>
        <v>0</v>
      </c>
      <c r="H270" s="79"/>
      <c r="I270" s="109"/>
      <c r="J270" s="50"/>
      <c r="K270" s="40">
        <f>ноя.25!K270+дек.25!H270-дек.25!G270</f>
        <v>6671.9000000000005</v>
      </c>
    </row>
    <row r="271" spans="1:11" x14ac:dyDescent="0.25">
      <c r="A271" s="111"/>
      <c r="B271" s="109">
        <v>272</v>
      </c>
      <c r="C271" s="85"/>
      <c r="D271" s="85"/>
      <c r="E271" s="97">
        <f t="shared" si="9"/>
        <v>0</v>
      </c>
      <c r="F271" s="13">
        <v>8.25</v>
      </c>
      <c r="G271" s="40">
        <f t="shared" si="10"/>
        <v>0</v>
      </c>
      <c r="H271" s="79"/>
      <c r="I271" s="109"/>
      <c r="J271" s="50"/>
      <c r="K271" s="40">
        <f>ноя.25!K271+дек.25!H271-дек.25!G271</f>
        <v>0</v>
      </c>
    </row>
    <row r="272" spans="1:11" x14ac:dyDescent="0.25">
      <c r="A272" s="111"/>
      <c r="B272" s="109">
        <v>273</v>
      </c>
      <c r="C272" s="85">
        <v>63702</v>
      </c>
      <c r="D272" s="85">
        <v>65445</v>
      </c>
      <c r="E272" s="97">
        <f t="shared" si="9"/>
        <v>1743</v>
      </c>
      <c r="F272" s="13">
        <v>8.25</v>
      </c>
      <c r="G272" s="40">
        <f t="shared" si="10"/>
        <v>14379.75</v>
      </c>
      <c r="H272" s="79"/>
      <c r="I272" s="109"/>
      <c r="J272" s="50"/>
      <c r="K272" s="40">
        <f>ноя.25!K272+дек.25!H272-дек.25!G272</f>
        <v>-142866.97</v>
      </c>
    </row>
    <row r="273" spans="1:11" x14ac:dyDescent="0.25">
      <c r="A273" s="111"/>
      <c r="B273" s="109">
        <v>274</v>
      </c>
      <c r="C273" s="85">
        <v>114459</v>
      </c>
      <c r="D273" s="85">
        <v>116884</v>
      </c>
      <c r="E273" s="97">
        <f t="shared" si="9"/>
        <v>2425</v>
      </c>
      <c r="F273" s="68">
        <v>6.19</v>
      </c>
      <c r="G273" s="40">
        <f t="shared" si="10"/>
        <v>15010.750000000002</v>
      </c>
      <c r="H273" s="79">
        <v>13258.98</v>
      </c>
      <c r="I273" s="109">
        <v>549074</v>
      </c>
      <c r="J273" s="50">
        <v>46000</v>
      </c>
      <c r="K273" s="40">
        <f>ноя.25!K273+дек.25!H273-дек.25!G273</f>
        <v>20712.130000000005</v>
      </c>
    </row>
    <row r="274" spans="1:11" x14ac:dyDescent="0.25">
      <c r="A274" s="111"/>
      <c r="B274" s="109">
        <v>275</v>
      </c>
      <c r="C274" s="85">
        <v>5305</v>
      </c>
      <c r="D274" s="85">
        <v>5305</v>
      </c>
      <c r="E274" s="97">
        <f t="shared" si="9"/>
        <v>0</v>
      </c>
      <c r="F274" s="68">
        <v>6.19</v>
      </c>
      <c r="G274" s="40">
        <f t="shared" si="10"/>
        <v>0</v>
      </c>
      <c r="H274" s="79"/>
      <c r="I274" s="109"/>
      <c r="J274" s="50"/>
      <c r="K274" s="40">
        <f>ноя.25!K274+дек.25!H274-дек.25!G274</f>
        <v>0</v>
      </c>
    </row>
    <row r="275" spans="1:11" x14ac:dyDescent="0.25">
      <c r="A275" s="111"/>
      <c r="B275" s="109">
        <v>276</v>
      </c>
      <c r="C275" s="85">
        <v>108591</v>
      </c>
      <c r="D275" s="85">
        <v>109713</v>
      </c>
      <c r="E275" s="97">
        <f t="shared" si="9"/>
        <v>1122</v>
      </c>
      <c r="F275" s="68">
        <v>6.19</v>
      </c>
      <c r="G275" s="40">
        <f t="shared" si="10"/>
        <v>6945.18</v>
      </c>
      <c r="H275" s="79">
        <v>20000</v>
      </c>
      <c r="I275" s="109">
        <v>642844</v>
      </c>
      <c r="J275" s="50">
        <v>45994</v>
      </c>
      <c r="K275" s="40">
        <f>ноя.25!K275+дек.25!H275-дек.25!G275</f>
        <v>12325.64</v>
      </c>
    </row>
    <row r="276" spans="1:11" x14ac:dyDescent="0.25">
      <c r="A276" s="111"/>
      <c r="B276" s="109">
        <v>277</v>
      </c>
      <c r="C276" s="85"/>
      <c r="D276" s="85"/>
      <c r="E276" s="97">
        <f t="shared" si="9"/>
        <v>0</v>
      </c>
      <c r="F276" s="13">
        <v>8.25</v>
      </c>
      <c r="G276" s="40">
        <f t="shared" si="10"/>
        <v>0</v>
      </c>
      <c r="H276" s="79"/>
      <c r="I276" s="109"/>
      <c r="J276" s="50"/>
      <c r="K276" s="40">
        <f>ноя.25!K276+дек.25!H276-дек.25!G276</f>
        <v>0</v>
      </c>
    </row>
    <row r="277" spans="1:11" x14ac:dyDescent="0.25">
      <c r="A277" s="111"/>
      <c r="B277" s="109">
        <v>278</v>
      </c>
      <c r="C277" s="85">
        <v>39238</v>
      </c>
      <c r="D277" s="85">
        <v>39380</v>
      </c>
      <c r="E277" s="97">
        <f t="shared" si="9"/>
        <v>142</v>
      </c>
      <c r="F277" s="13">
        <v>0</v>
      </c>
      <c r="G277" s="40">
        <f t="shared" si="10"/>
        <v>0</v>
      </c>
      <c r="H277" s="79"/>
      <c r="I277" s="109"/>
      <c r="J277" s="50"/>
      <c r="K277" s="40">
        <f>ноя.25!K277+дек.25!H277-дек.25!G277</f>
        <v>3189.0099999999998</v>
      </c>
    </row>
    <row r="278" spans="1:11" x14ac:dyDescent="0.25">
      <c r="A278" s="111"/>
      <c r="B278" s="114" t="s">
        <v>24</v>
      </c>
      <c r="C278" s="85">
        <v>24836</v>
      </c>
      <c r="D278" s="85">
        <v>24836</v>
      </c>
      <c r="E278" s="97">
        <f t="shared" si="9"/>
        <v>0</v>
      </c>
      <c r="F278" s="13">
        <v>8.25</v>
      </c>
      <c r="G278" s="40">
        <f t="shared" si="10"/>
        <v>0</v>
      </c>
      <c r="H278" s="79"/>
      <c r="I278" s="109"/>
      <c r="J278" s="50"/>
      <c r="K278" s="40">
        <f>ноя.25!K278+дек.25!H278-дек.25!G278</f>
        <v>0</v>
      </c>
    </row>
    <row r="279" spans="1:11" x14ac:dyDescent="0.25">
      <c r="A279" s="111"/>
      <c r="B279" s="109" t="s">
        <v>25</v>
      </c>
      <c r="C279" s="85">
        <v>76000</v>
      </c>
      <c r="D279" s="85">
        <v>78960</v>
      </c>
      <c r="E279" s="97">
        <f t="shared" si="9"/>
        <v>2960</v>
      </c>
      <c r="F279" s="68">
        <v>6.19</v>
      </c>
      <c r="G279" s="40">
        <f t="shared" si="10"/>
        <v>18322.400000000001</v>
      </c>
      <c r="H279" s="79"/>
      <c r="I279" s="109"/>
      <c r="J279" s="50"/>
      <c r="K279" s="40">
        <f>ноя.25!K279+дек.25!H279-дек.25!G279</f>
        <v>-100560.47</v>
      </c>
    </row>
    <row r="280" spans="1:11" x14ac:dyDescent="0.25">
      <c r="A280" s="111"/>
      <c r="B280" s="109">
        <v>280</v>
      </c>
      <c r="C280" s="85">
        <v>64592</v>
      </c>
      <c r="D280" s="85">
        <v>66371</v>
      </c>
      <c r="E280" s="97">
        <f t="shared" si="9"/>
        <v>1779</v>
      </c>
      <c r="F280" s="49">
        <v>8.25</v>
      </c>
      <c r="G280" s="40">
        <f t="shared" si="10"/>
        <v>14676.75</v>
      </c>
      <c r="H280" s="79"/>
      <c r="I280" s="109"/>
      <c r="J280" s="50"/>
      <c r="K280" s="40">
        <f>ноя.25!K280+дек.25!H280-дек.25!G280</f>
        <v>-110213.14000000001</v>
      </c>
    </row>
    <row r="281" spans="1:11" x14ac:dyDescent="0.25">
      <c r="A281" s="111"/>
      <c r="B281" s="109">
        <v>281</v>
      </c>
      <c r="C281" s="85">
        <v>32841</v>
      </c>
      <c r="D281" s="85">
        <v>33263</v>
      </c>
      <c r="E281" s="97">
        <f t="shared" si="9"/>
        <v>422</v>
      </c>
      <c r="F281" s="93">
        <v>6.19</v>
      </c>
      <c r="G281" s="40">
        <f t="shared" si="10"/>
        <v>2612.1800000000003</v>
      </c>
      <c r="H281" s="79">
        <v>5000</v>
      </c>
      <c r="I281" s="109">
        <v>53241</v>
      </c>
      <c r="J281" s="50">
        <v>45994</v>
      </c>
      <c r="K281" s="40">
        <f>ноя.25!K281+дек.25!H281-дек.25!G281</f>
        <v>-4973.18</v>
      </c>
    </row>
    <row r="282" spans="1:11" x14ac:dyDescent="0.25">
      <c r="A282" s="111"/>
      <c r="B282" s="109">
        <v>282</v>
      </c>
      <c r="C282" s="85">
        <v>575</v>
      </c>
      <c r="D282" s="85">
        <v>575</v>
      </c>
      <c r="E282" s="97">
        <f t="shared" si="9"/>
        <v>0</v>
      </c>
      <c r="F282" s="49">
        <v>8.25</v>
      </c>
      <c r="G282" s="40">
        <f t="shared" si="10"/>
        <v>0</v>
      </c>
      <c r="H282" s="79"/>
      <c r="I282" s="109"/>
      <c r="J282" s="50"/>
      <c r="K282" s="40">
        <f>ноя.25!K282+дек.25!H282-дек.25!G282</f>
        <v>29.32</v>
      </c>
    </row>
    <row r="283" spans="1:11" x14ac:dyDescent="0.25">
      <c r="A283" s="111"/>
      <c r="B283" s="109">
        <v>283</v>
      </c>
      <c r="C283" s="85">
        <v>4170</v>
      </c>
      <c r="D283" s="85">
        <v>4171</v>
      </c>
      <c r="E283" s="97">
        <f t="shared" si="9"/>
        <v>1</v>
      </c>
      <c r="F283" s="49">
        <v>8.25</v>
      </c>
      <c r="G283" s="40">
        <f t="shared" si="10"/>
        <v>8.25</v>
      </c>
      <c r="H283" s="79"/>
      <c r="I283" s="109"/>
      <c r="J283" s="50"/>
      <c r="K283" s="40">
        <f>ноя.25!K283+дек.25!H283-дек.25!G283</f>
        <v>602.40000000000009</v>
      </c>
    </row>
    <row r="284" spans="1:11" x14ac:dyDescent="0.25">
      <c r="A284" s="111"/>
      <c r="B284" s="109">
        <v>284</v>
      </c>
      <c r="C284" s="85">
        <v>9122</v>
      </c>
      <c r="D284" s="85">
        <v>9122</v>
      </c>
      <c r="E284" s="97">
        <f t="shared" si="9"/>
        <v>0</v>
      </c>
      <c r="F284" s="49">
        <v>8.25</v>
      </c>
      <c r="G284" s="40">
        <f t="shared" si="10"/>
        <v>0</v>
      </c>
      <c r="H284" s="79"/>
      <c r="I284" s="109"/>
      <c r="J284" s="50"/>
      <c r="K284" s="40">
        <f>ноя.25!K284+дек.25!H284-дек.25!G284</f>
        <v>-13882.52</v>
      </c>
    </row>
    <row r="285" spans="1:11" x14ac:dyDescent="0.25">
      <c r="A285" s="111"/>
      <c r="B285" s="109">
        <v>285</v>
      </c>
      <c r="C285" s="85">
        <v>109242</v>
      </c>
      <c r="D285" s="85">
        <v>110916</v>
      </c>
      <c r="E285" s="97">
        <f t="shared" si="9"/>
        <v>1674</v>
      </c>
      <c r="F285" s="49">
        <v>8.25</v>
      </c>
      <c r="G285" s="40">
        <f t="shared" si="10"/>
        <v>13810.5</v>
      </c>
      <c r="H285" s="79">
        <f>2000+10000</f>
        <v>12000</v>
      </c>
      <c r="I285" s="109" t="s">
        <v>136</v>
      </c>
      <c r="J285" s="50" t="s">
        <v>137</v>
      </c>
      <c r="K285" s="40">
        <f>ноя.25!K285+дек.25!H285-дек.25!G285</f>
        <v>-22416.489999999998</v>
      </c>
    </row>
    <row r="286" spans="1:11" x14ac:dyDescent="0.25">
      <c r="A286" s="111"/>
      <c r="B286" s="109">
        <v>286</v>
      </c>
      <c r="C286" s="85">
        <v>138419</v>
      </c>
      <c r="D286" s="85">
        <v>139920</v>
      </c>
      <c r="E286" s="97">
        <f t="shared" si="9"/>
        <v>1501</v>
      </c>
      <c r="F286" s="68">
        <v>6.19</v>
      </c>
      <c r="G286" s="40">
        <f t="shared" si="10"/>
        <v>9291.19</v>
      </c>
      <c r="H286" s="79"/>
      <c r="I286" s="109"/>
      <c r="J286" s="50"/>
      <c r="K286" s="40">
        <f>ноя.25!K286+дек.25!H286-дек.25!G286</f>
        <v>-10967.660000000005</v>
      </c>
    </row>
    <row r="287" spans="1:11" x14ac:dyDescent="0.25">
      <c r="A287" s="111"/>
      <c r="B287" s="109">
        <v>287</v>
      </c>
      <c r="C287" s="85">
        <v>44485</v>
      </c>
      <c r="D287" s="85">
        <v>45160</v>
      </c>
      <c r="E287" s="97">
        <f t="shared" si="9"/>
        <v>675</v>
      </c>
      <c r="F287" s="13">
        <v>8.25</v>
      </c>
      <c r="G287" s="40">
        <f t="shared" si="10"/>
        <v>5568.75</v>
      </c>
      <c r="H287" s="79">
        <v>3000</v>
      </c>
      <c r="I287" s="109">
        <v>184077</v>
      </c>
      <c r="J287" s="50">
        <v>46001</v>
      </c>
      <c r="K287" s="40">
        <f>ноя.25!K287+дек.25!H287-дек.25!G287</f>
        <v>2359.5999999999985</v>
      </c>
    </row>
    <row r="288" spans="1:11" x14ac:dyDescent="0.25">
      <c r="A288" s="111"/>
      <c r="B288" s="109">
        <v>288</v>
      </c>
      <c r="C288" s="85">
        <v>65754</v>
      </c>
      <c r="D288" s="85">
        <v>66370</v>
      </c>
      <c r="E288" s="97">
        <f t="shared" si="9"/>
        <v>616</v>
      </c>
      <c r="F288" s="13">
        <v>8.25</v>
      </c>
      <c r="G288" s="40">
        <f t="shared" si="10"/>
        <v>5082</v>
      </c>
      <c r="H288" s="79">
        <v>3500</v>
      </c>
      <c r="I288" s="109">
        <v>490347</v>
      </c>
      <c r="J288" s="50">
        <v>45996</v>
      </c>
      <c r="K288" s="40">
        <f>ноя.25!K288+дек.25!H288-дек.25!G288</f>
        <v>-4532.49</v>
      </c>
    </row>
    <row r="289" spans="1:11" x14ac:dyDescent="0.25">
      <c r="A289" s="111"/>
      <c r="B289" s="109">
        <v>289</v>
      </c>
      <c r="C289" s="85">
        <v>4083</v>
      </c>
      <c r="D289" s="85">
        <v>4110</v>
      </c>
      <c r="E289" s="97">
        <f t="shared" si="9"/>
        <v>27</v>
      </c>
      <c r="F289" s="13">
        <v>8.25</v>
      </c>
      <c r="G289" s="40">
        <f t="shared" si="10"/>
        <v>222.75</v>
      </c>
      <c r="H289" s="79"/>
      <c r="I289" s="109"/>
      <c r="J289" s="50"/>
      <c r="K289" s="40">
        <f>ноя.25!K289+дек.25!H289-дек.25!G289</f>
        <v>2418.3200000000002</v>
      </c>
    </row>
    <row r="290" spans="1:11" x14ac:dyDescent="0.25">
      <c r="A290" s="111"/>
      <c r="B290" s="109">
        <v>290</v>
      </c>
      <c r="C290" s="85">
        <v>5</v>
      </c>
      <c r="D290" s="85">
        <v>5</v>
      </c>
      <c r="E290" s="97">
        <f t="shared" si="9"/>
        <v>0</v>
      </c>
      <c r="F290" s="13">
        <v>8.25</v>
      </c>
      <c r="G290" s="40">
        <f t="shared" si="10"/>
        <v>0</v>
      </c>
      <c r="H290" s="79"/>
      <c r="I290" s="109"/>
      <c r="J290" s="50"/>
      <c r="K290" s="40">
        <f>ноя.25!K290+дек.25!H290-дек.25!G290</f>
        <v>0</v>
      </c>
    </row>
    <row r="291" spans="1:11" x14ac:dyDescent="0.25">
      <c r="A291" s="111"/>
      <c r="B291" s="109">
        <v>291</v>
      </c>
      <c r="C291" s="85"/>
      <c r="D291" s="85"/>
      <c r="E291" s="97">
        <f t="shared" si="9"/>
        <v>0</v>
      </c>
      <c r="F291" s="13">
        <v>8.25</v>
      </c>
      <c r="G291" s="40">
        <f t="shared" si="10"/>
        <v>0</v>
      </c>
      <c r="H291" s="79"/>
      <c r="I291" s="109"/>
      <c r="J291" s="50"/>
      <c r="K291" s="40">
        <f>ноя.25!K291+дек.25!H291-дек.25!G291</f>
        <v>0</v>
      </c>
    </row>
    <row r="292" spans="1:11" x14ac:dyDescent="0.25">
      <c r="A292" s="111"/>
      <c r="B292" s="109">
        <v>292</v>
      </c>
      <c r="C292" s="85">
        <v>22855</v>
      </c>
      <c r="D292" s="85">
        <v>22881</v>
      </c>
      <c r="E292" s="97">
        <f t="shared" si="9"/>
        <v>26</v>
      </c>
      <c r="F292" s="68">
        <v>6.19</v>
      </c>
      <c r="G292" s="40">
        <f t="shared" si="10"/>
        <v>160.94</v>
      </c>
      <c r="H292" s="79"/>
      <c r="I292" s="109"/>
      <c r="J292" s="50"/>
      <c r="K292" s="40">
        <f>ноя.25!K292+дек.25!H292-дек.25!G292</f>
        <v>-156.3400000000004</v>
      </c>
    </row>
    <row r="293" spans="1:11" x14ac:dyDescent="0.25">
      <c r="A293" s="111"/>
      <c r="B293" s="109">
        <v>293</v>
      </c>
      <c r="C293" s="85">
        <v>2208</v>
      </c>
      <c r="D293" s="85">
        <v>3099</v>
      </c>
      <c r="E293" s="97">
        <f t="shared" si="9"/>
        <v>891</v>
      </c>
      <c r="F293" s="13">
        <v>8.25</v>
      </c>
      <c r="G293" s="40">
        <f t="shared" si="10"/>
        <v>7350.75</v>
      </c>
      <c r="H293" s="79"/>
      <c r="I293" s="109"/>
      <c r="J293" s="50"/>
      <c r="K293" s="40">
        <f>ноя.25!K293+дек.25!H293-дек.25!G293</f>
        <v>-24038.78</v>
      </c>
    </row>
    <row r="294" spans="1:11" x14ac:dyDescent="0.25">
      <c r="A294" s="111"/>
      <c r="B294" s="109">
        <v>294</v>
      </c>
      <c r="C294" s="85">
        <v>46438</v>
      </c>
      <c r="D294" s="85">
        <v>46438</v>
      </c>
      <c r="E294" s="97">
        <f t="shared" si="9"/>
        <v>0</v>
      </c>
      <c r="F294" s="13">
        <v>8.25</v>
      </c>
      <c r="G294" s="40">
        <f t="shared" si="10"/>
        <v>0</v>
      </c>
      <c r="H294" s="79"/>
      <c r="I294" s="109"/>
      <c r="J294" s="50"/>
      <c r="K294" s="40">
        <f>ноя.25!K294+дек.25!H294-дек.25!G294</f>
        <v>0</v>
      </c>
    </row>
    <row r="295" spans="1:11" x14ac:dyDescent="0.25">
      <c r="A295" s="111"/>
      <c r="B295" s="109">
        <v>295</v>
      </c>
      <c r="C295" s="85"/>
      <c r="D295" s="85"/>
      <c r="E295" s="97">
        <f t="shared" si="9"/>
        <v>0</v>
      </c>
      <c r="F295" s="13">
        <v>8.25</v>
      </c>
      <c r="G295" s="40">
        <f t="shared" si="10"/>
        <v>0</v>
      </c>
      <c r="H295" s="79"/>
      <c r="I295" s="109"/>
      <c r="J295" s="50"/>
      <c r="K295" s="40">
        <f>ноя.25!K295+дек.25!H295-дек.25!G295</f>
        <v>0</v>
      </c>
    </row>
    <row r="296" spans="1:11" x14ac:dyDescent="0.25">
      <c r="A296" s="111"/>
      <c r="B296" s="109">
        <v>296</v>
      </c>
      <c r="C296" s="85"/>
      <c r="D296" s="85"/>
      <c r="E296" s="97">
        <f t="shared" si="9"/>
        <v>0</v>
      </c>
      <c r="F296" s="13">
        <v>8.25</v>
      </c>
      <c r="G296" s="40">
        <f t="shared" si="10"/>
        <v>0</v>
      </c>
      <c r="H296" s="79"/>
      <c r="I296" s="109"/>
      <c r="J296" s="50"/>
      <c r="K296" s="40">
        <f>ноя.25!K296+дек.25!H296-дек.25!G296</f>
        <v>0</v>
      </c>
    </row>
    <row r="297" spans="1:11" x14ac:dyDescent="0.25">
      <c r="A297" s="111"/>
      <c r="B297" s="109">
        <v>297</v>
      </c>
      <c r="C297" s="85"/>
      <c r="D297" s="85"/>
      <c r="E297" s="97">
        <f t="shared" si="9"/>
        <v>0</v>
      </c>
      <c r="F297" s="13">
        <v>8.25</v>
      </c>
      <c r="G297" s="40">
        <f t="shared" si="10"/>
        <v>0</v>
      </c>
      <c r="H297" s="79"/>
      <c r="I297" s="109"/>
      <c r="J297" s="50"/>
      <c r="K297" s="40">
        <f>ноя.25!K297+дек.25!H297-дек.25!G297</f>
        <v>0</v>
      </c>
    </row>
    <row r="298" spans="1:11" x14ac:dyDescent="0.25">
      <c r="A298" s="111"/>
      <c r="B298" s="109">
        <v>298</v>
      </c>
      <c r="C298" s="85"/>
      <c r="D298" s="85"/>
      <c r="E298" s="97">
        <f t="shared" si="9"/>
        <v>0</v>
      </c>
      <c r="F298" s="13">
        <v>8.25</v>
      </c>
      <c r="G298" s="40">
        <f t="shared" si="10"/>
        <v>0</v>
      </c>
      <c r="H298" s="79"/>
      <c r="I298" s="109"/>
      <c r="J298" s="50"/>
      <c r="K298" s="40">
        <f>ноя.25!K298+дек.25!H298-дек.25!G298</f>
        <v>0</v>
      </c>
    </row>
    <row r="299" spans="1:11" x14ac:dyDescent="0.25">
      <c r="A299" s="111"/>
      <c r="B299" s="109">
        <v>299</v>
      </c>
      <c r="C299" s="85"/>
      <c r="D299" s="85"/>
      <c r="E299" s="97">
        <f t="shared" si="9"/>
        <v>0</v>
      </c>
      <c r="F299" s="13">
        <v>8.25</v>
      </c>
      <c r="G299" s="40">
        <f t="shared" si="10"/>
        <v>0</v>
      </c>
      <c r="H299" s="79"/>
      <c r="I299" s="109"/>
      <c r="J299" s="50"/>
      <c r="K299" s="40">
        <f>ноя.25!K299+дек.25!H299-дек.25!G299</f>
        <v>0</v>
      </c>
    </row>
    <row r="300" spans="1:11" x14ac:dyDescent="0.25">
      <c r="A300" s="111"/>
      <c r="B300" s="109">
        <v>300</v>
      </c>
      <c r="C300" s="85">
        <v>27993</v>
      </c>
      <c r="D300" s="85">
        <v>29703</v>
      </c>
      <c r="E300" s="97">
        <f t="shared" si="9"/>
        <v>1710</v>
      </c>
      <c r="F300" s="70">
        <v>0</v>
      </c>
      <c r="G300" s="40">
        <f t="shared" si="10"/>
        <v>0</v>
      </c>
      <c r="H300" s="79"/>
      <c r="I300" s="109"/>
      <c r="J300" s="50"/>
      <c r="K300" s="40">
        <f>ноя.25!K300+дек.25!H300-дек.25!G300</f>
        <v>20509.720000000005</v>
      </c>
    </row>
    <row r="301" spans="1:11" x14ac:dyDescent="0.25">
      <c r="A301" s="111"/>
      <c r="B301" s="109">
        <v>301</v>
      </c>
      <c r="C301" s="85">
        <v>234</v>
      </c>
      <c r="D301" s="85">
        <v>3185</v>
      </c>
      <c r="E301" s="97">
        <f t="shared" si="9"/>
        <v>2951</v>
      </c>
      <c r="F301" s="13">
        <v>8.25</v>
      </c>
      <c r="G301" s="40">
        <f t="shared" si="10"/>
        <v>24345.75</v>
      </c>
      <c r="H301" s="79">
        <v>30000</v>
      </c>
      <c r="I301" s="109">
        <v>165620</v>
      </c>
      <c r="J301" s="50">
        <v>45996</v>
      </c>
      <c r="K301" s="40">
        <f>ноя.25!K301+дек.25!H301-дек.25!G301</f>
        <v>144621.10999999999</v>
      </c>
    </row>
    <row r="302" spans="1:11" x14ac:dyDescent="0.25">
      <c r="A302" s="111"/>
      <c r="B302" s="109">
        <v>302</v>
      </c>
      <c r="C302" s="85"/>
      <c r="D302" s="85"/>
      <c r="E302" s="97">
        <f t="shared" si="9"/>
        <v>0</v>
      </c>
      <c r="F302" s="13">
        <v>8.25</v>
      </c>
      <c r="G302" s="40">
        <f t="shared" si="10"/>
        <v>0</v>
      </c>
      <c r="H302" s="79"/>
      <c r="I302" s="109"/>
      <c r="J302" s="50"/>
      <c r="K302" s="40">
        <f>ноя.25!K302+дек.25!H302-дек.25!G302</f>
        <v>0</v>
      </c>
    </row>
    <row r="303" spans="1:11" x14ac:dyDescent="0.25">
      <c r="A303" s="111"/>
      <c r="B303" s="109">
        <v>303</v>
      </c>
      <c r="C303" s="85">
        <v>55510</v>
      </c>
      <c r="D303" s="85">
        <v>56322</v>
      </c>
      <c r="E303" s="97">
        <f t="shared" si="9"/>
        <v>812</v>
      </c>
      <c r="F303" s="70">
        <v>6.19</v>
      </c>
      <c r="G303" s="40">
        <f t="shared" si="10"/>
        <v>5026.2800000000007</v>
      </c>
      <c r="H303" s="79"/>
      <c r="I303" s="109"/>
      <c r="J303" s="50"/>
      <c r="K303" s="40">
        <f>ноя.25!K303+дек.25!H303-дек.25!G303</f>
        <v>-4905.9800000000023</v>
      </c>
    </row>
    <row r="304" spans="1:11" x14ac:dyDescent="0.25">
      <c r="A304" s="111"/>
      <c r="B304" s="109">
        <v>304</v>
      </c>
      <c r="C304" s="85">
        <v>27888</v>
      </c>
      <c r="D304" s="85">
        <v>27912</v>
      </c>
      <c r="E304" s="97">
        <f t="shared" si="9"/>
        <v>24</v>
      </c>
      <c r="F304" s="13">
        <v>8.25</v>
      </c>
      <c r="G304" s="40">
        <f t="shared" si="10"/>
        <v>198</v>
      </c>
      <c r="H304" s="79"/>
      <c r="I304" s="109"/>
      <c r="J304" s="50"/>
      <c r="K304" s="40">
        <f>ноя.25!K304+дек.25!H304-дек.25!G304</f>
        <v>-5728.4800000000005</v>
      </c>
    </row>
    <row r="305" spans="1:11" x14ac:dyDescent="0.25">
      <c r="A305" s="115"/>
      <c r="B305" s="109">
        <v>305</v>
      </c>
      <c r="C305" s="85">
        <v>6657</v>
      </c>
      <c r="D305" s="85">
        <v>6923</v>
      </c>
      <c r="E305" s="97">
        <f t="shared" si="9"/>
        <v>266</v>
      </c>
      <c r="F305" s="13">
        <v>8.25</v>
      </c>
      <c r="G305" s="40">
        <f t="shared" si="10"/>
        <v>2194.5</v>
      </c>
      <c r="H305" s="79">
        <v>1303.5</v>
      </c>
      <c r="I305" s="109">
        <v>14851</v>
      </c>
      <c r="J305" s="50">
        <v>45999</v>
      </c>
      <c r="K305" s="40">
        <f>ноя.25!K305+дек.25!H305-дек.25!G305</f>
        <v>-2194.4300000000003</v>
      </c>
    </row>
    <row r="306" spans="1:11" x14ac:dyDescent="0.25">
      <c r="A306" s="111"/>
      <c r="B306" s="109">
        <v>306</v>
      </c>
      <c r="C306" s="85"/>
      <c r="D306" s="85"/>
      <c r="E306" s="97">
        <f t="shared" si="9"/>
        <v>0</v>
      </c>
      <c r="F306" s="13">
        <v>8.25</v>
      </c>
      <c r="G306" s="40">
        <f t="shared" si="10"/>
        <v>0</v>
      </c>
      <c r="H306" s="79"/>
      <c r="I306" s="109"/>
      <c r="J306" s="50"/>
      <c r="K306" s="40">
        <f>ноя.25!K306+дек.25!H306-дек.25!G306</f>
        <v>0</v>
      </c>
    </row>
    <row r="307" spans="1:11" x14ac:dyDescent="0.25">
      <c r="A307" s="111"/>
      <c r="B307" s="109">
        <v>307</v>
      </c>
      <c r="C307" s="85"/>
      <c r="D307" s="85"/>
      <c r="E307" s="97">
        <f t="shared" si="9"/>
        <v>0</v>
      </c>
      <c r="F307" s="13">
        <v>8.25</v>
      </c>
      <c r="G307" s="40">
        <f t="shared" si="10"/>
        <v>0</v>
      </c>
      <c r="H307" s="79"/>
      <c r="I307" s="109"/>
      <c r="J307" s="50"/>
      <c r="K307" s="40">
        <f>ноя.25!K307+дек.25!H307-дек.25!G307</f>
        <v>0</v>
      </c>
    </row>
    <row r="308" spans="1:11" x14ac:dyDescent="0.25">
      <c r="A308" s="111"/>
      <c r="B308" s="109">
        <v>308</v>
      </c>
      <c r="C308" s="85">
        <v>20</v>
      </c>
      <c r="D308" s="85">
        <v>20</v>
      </c>
      <c r="E308" s="97">
        <f t="shared" si="9"/>
        <v>0</v>
      </c>
      <c r="F308" s="13">
        <v>8.25</v>
      </c>
      <c r="G308" s="40">
        <f t="shared" si="10"/>
        <v>0</v>
      </c>
      <c r="H308" s="79"/>
      <c r="I308" s="109"/>
      <c r="J308" s="50"/>
      <c r="K308" s="40">
        <f>ноя.25!K308+дек.25!H308-дек.25!G308</f>
        <v>-82.5</v>
      </c>
    </row>
    <row r="309" spans="1:11" x14ac:dyDescent="0.25">
      <c r="A309" s="111"/>
      <c r="B309" s="109">
        <v>309</v>
      </c>
      <c r="C309" s="85"/>
      <c r="D309" s="85"/>
      <c r="E309" s="97">
        <f t="shared" si="9"/>
        <v>0</v>
      </c>
      <c r="F309" s="13">
        <v>8.25</v>
      </c>
      <c r="G309" s="40">
        <f t="shared" si="10"/>
        <v>0</v>
      </c>
      <c r="H309" s="79"/>
      <c r="I309" s="109"/>
      <c r="J309" s="50"/>
      <c r="K309" s="40">
        <f>ноя.25!K309+дек.25!H309-дек.25!G309</f>
        <v>0</v>
      </c>
    </row>
    <row r="310" spans="1:11" x14ac:dyDescent="0.25">
      <c r="A310" s="111"/>
      <c r="B310" s="109">
        <v>310</v>
      </c>
      <c r="C310" s="85">
        <v>10</v>
      </c>
      <c r="D310" s="85">
        <v>10</v>
      </c>
      <c r="E310" s="97">
        <f t="shared" si="9"/>
        <v>0</v>
      </c>
      <c r="F310" s="13">
        <v>8.25</v>
      </c>
      <c r="G310" s="40">
        <f t="shared" si="10"/>
        <v>0</v>
      </c>
      <c r="H310" s="79"/>
      <c r="I310" s="109"/>
      <c r="J310" s="50"/>
      <c r="K310" s="40">
        <f>ноя.25!K310+дек.25!H310-дек.25!G310</f>
        <v>-77.900000000000006</v>
      </c>
    </row>
    <row r="311" spans="1:11" x14ac:dyDescent="0.25">
      <c r="A311" s="111"/>
      <c r="B311" s="109">
        <v>311</v>
      </c>
      <c r="C311" s="85"/>
      <c r="D311" s="85"/>
      <c r="E311" s="97">
        <f t="shared" si="9"/>
        <v>0</v>
      </c>
      <c r="F311" s="13">
        <v>8.25</v>
      </c>
      <c r="G311" s="40">
        <f t="shared" si="10"/>
        <v>0</v>
      </c>
      <c r="H311" s="79"/>
      <c r="I311" s="109"/>
      <c r="J311" s="50"/>
      <c r="K311" s="40">
        <f>ноя.25!K311+дек.25!H311-дек.25!G311</f>
        <v>0</v>
      </c>
    </row>
    <row r="312" spans="1:11" x14ac:dyDescent="0.25">
      <c r="A312" s="111"/>
      <c r="B312" s="109">
        <v>312</v>
      </c>
      <c r="C312" s="85"/>
      <c r="D312" s="85"/>
      <c r="E312" s="97">
        <f t="shared" si="9"/>
        <v>0</v>
      </c>
      <c r="F312" s="13">
        <v>8.25</v>
      </c>
      <c r="G312" s="40">
        <f t="shared" si="10"/>
        <v>0</v>
      </c>
      <c r="H312" s="79"/>
      <c r="I312" s="109"/>
      <c r="J312" s="50"/>
      <c r="K312" s="40">
        <f>ноя.25!K312+дек.25!H312-дек.25!G312</f>
        <v>0</v>
      </c>
    </row>
    <row r="313" spans="1:11" x14ac:dyDescent="0.25">
      <c r="A313" s="111"/>
      <c r="B313" s="109">
        <v>313</v>
      </c>
      <c r="C313" s="85">
        <v>14798</v>
      </c>
      <c r="D313" s="85">
        <v>14885</v>
      </c>
      <c r="E313" s="97">
        <f t="shared" si="9"/>
        <v>87</v>
      </c>
      <c r="F313" s="13">
        <v>8.25</v>
      </c>
      <c r="G313" s="40">
        <f t="shared" si="10"/>
        <v>717.75</v>
      </c>
      <c r="H313" s="79"/>
      <c r="I313" s="109"/>
      <c r="J313" s="50"/>
      <c r="K313" s="40">
        <f>ноя.25!K313+дек.25!H313-дек.25!G313</f>
        <v>-4770.8500000000004</v>
      </c>
    </row>
    <row r="314" spans="1:11" x14ac:dyDescent="0.25">
      <c r="A314" s="111"/>
      <c r="B314" s="109">
        <v>314</v>
      </c>
      <c r="C314" s="85"/>
      <c r="D314" s="85"/>
      <c r="E314" s="97">
        <f t="shared" si="9"/>
        <v>0</v>
      </c>
      <c r="F314" s="13">
        <v>8.25</v>
      </c>
      <c r="G314" s="40">
        <f t="shared" si="10"/>
        <v>0</v>
      </c>
      <c r="H314" s="79"/>
      <c r="I314" s="109"/>
      <c r="J314" s="50"/>
      <c r="K314" s="40">
        <f>ноя.25!K314+дек.25!H314-дек.25!G314</f>
        <v>0</v>
      </c>
    </row>
    <row r="315" spans="1:11" x14ac:dyDescent="0.25">
      <c r="A315" s="111"/>
      <c r="B315" s="109">
        <v>315</v>
      </c>
      <c r="C315" s="85"/>
      <c r="D315" s="85"/>
      <c r="E315" s="97">
        <f t="shared" si="9"/>
        <v>0</v>
      </c>
      <c r="F315" s="13">
        <v>8.25</v>
      </c>
      <c r="G315" s="40">
        <f t="shared" si="10"/>
        <v>0</v>
      </c>
      <c r="H315" s="79"/>
      <c r="I315" s="109"/>
      <c r="J315" s="50"/>
      <c r="K315" s="40">
        <f>ноя.25!K315+дек.25!H315-дек.25!G315</f>
        <v>0</v>
      </c>
    </row>
    <row r="316" spans="1:11" x14ac:dyDescent="0.25">
      <c r="A316" s="67"/>
      <c r="B316" s="109">
        <v>316</v>
      </c>
      <c r="C316" s="85">
        <v>68545</v>
      </c>
      <c r="D316" s="85">
        <v>69833</v>
      </c>
      <c r="E316" s="97">
        <f t="shared" si="9"/>
        <v>1288</v>
      </c>
      <c r="F316" s="68">
        <v>6.19</v>
      </c>
      <c r="G316" s="40">
        <f t="shared" si="10"/>
        <v>7972.72</v>
      </c>
      <c r="H316" s="79"/>
      <c r="I316" s="109"/>
      <c r="J316" s="50"/>
      <c r="K316" s="40">
        <f>ноя.25!K316+дек.25!H316-дек.25!G316</f>
        <v>-6748.0999999999995</v>
      </c>
    </row>
    <row r="317" spans="1:11" x14ac:dyDescent="0.25">
      <c r="A317" s="111"/>
      <c r="B317" s="109">
        <v>317</v>
      </c>
      <c r="C317" s="85">
        <v>17958</v>
      </c>
      <c r="D317" s="85">
        <v>18966</v>
      </c>
      <c r="E317" s="97">
        <f t="shared" si="9"/>
        <v>1008</v>
      </c>
      <c r="F317" s="68">
        <v>6.19</v>
      </c>
      <c r="G317" s="40">
        <f t="shared" si="10"/>
        <v>6239.52</v>
      </c>
      <c r="H317" s="79">
        <f>5700+7200</f>
        <v>12900</v>
      </c>
      <c r="I317" s="109" t="s">
        <v>138</v>
      </c>
      <c r="J317" s="50" t="s">
        <v>137</v>
      </c>
      <c r="K317" s="40">
        <f>ноя.25!K317+дек.25!H317-дек.25!G317</f>
        <v>1898.0199999999986</v>
      </c>
    </row>
    <row r="318" spans="1:11" x14ac:dyDescent="0.25">
      <c r="A318" s="111"/>
      <c r="B318" s="109">
        <v>318</v>
      </c>
      <c r="C318" s="85">
        <v>23</v>
      </c>
      <c r="D318" s="85">
        <v>23</v>
      </c>
      <c r="E318" s="97">
        <f t="shared" si="9"/>
        <v>0</v>
      </c>
      <c r="F318" s="13">
        <v>8.25</v>
      </c>
      <c r="G318" s="40">
        <f t="shared" si="10"/>
        <v>0</v>
      </c>
      <c r="H318" s="79"/>
      <c r="I318" s="109"/>
      <c r="J318" s="50"/>
      <c r="K318" s="40">
        <f>ноя.25!K318+дек.25!H318-дек.25!G318</f>
        <v>-21.990000000000002</v>
      </c>
    </row>
    <row r="319" spans="1:11" x14ac:dyDescent="0.25">
      <c r="A319" s="111"/>
      <c r="B319" s="109">
        <v>319</v>
      </c>
      <c r="C319" s="85"/>
      <c r="D319" s="85"/>
      <c r="E319" s="97">
        <f t="shared" si="9"/>
        <v>0</v>
      </c>
      <c r="F319" s="13">
        <v>8.25</v>
      </c>
      <c r="G319" s="40">
        <f t="shared" si="10"/>
        <v>0</v>
      </c>
      <c r="H319" s="79"/>
      <c r="I319" s="109"/>
      <c r="J319" s="50"/>
      <c r="K319" s="40">
        <f>ноя.25!K319+дек.25!H319-дек.25!G319</f>
        <v>0</v>
      </c>
    </row>
    <row r="320" spans="1:11" x14ac:dyDescent="0.25">
      <c r="A320" s="111"/>
      <c r="B320" s="109">
        <v>320</v>
      </c>
      <c r="C320" s="85">
        <v>164</v>
      </c>
      <c r="D320" s="85">
        <v>164</v>
      </c>
      <c r="E320" s="97">
        <f t="shared" si="9"/>
        <v>0</v>
      </c>
      <c r="F320" s="13">
        <v>8.25</v>
      </c>
      <c r="G320" s="40">
        <f t="shared" si="10"/>
        <v>0</v>
      </c>
      <c r="H320" s="79"/>
      <c r="I320" s="109"/>
      <c r="J320" s="50"/>
      <c r="K320" s="40">
        <f>ноя.25!K320+дек.25!H320-дек.25!G320</f>
        <v>0</v>
      </c>
    </row>
    <row r="321" spans="1:11" x14ac:dyDescent="0.25">
      <c r="A321" s="111"/>
      <c r="B321" s="109">
        <v>321</v>
      </c>
      <c r="C321" s="85">
        <v>30</v>
      </c>
      <c r="D321" s="85">
        <v>30</v>
      </c>
      <c r="E321" s="97">
        <f t="shared" si="9"/>
        <v>0</v>
      </c>
      <c r="F321" s="13">
        <v>8.25</v>
      </c>
      <c r="G321" s="40">
        <f t="shared" si="10"/>
        <v>0</v>
      </c>
      <c r="H321" s="79">
        <v>50</v>
      </c>
      <c r="I321" s="109">
        <v>730376</v>
      </c>
      <c r="J321" s="50">
        <v>45674</v>
      </c>
      <c r="K321" s="40">
        <f>ноя.25!K321+дек.25!H321-дек.25!G321</f>
        <v>33.5</v>
      </c>
    </row>
    <row r="322" spans="1:11" x14ac:dyDescent="0.25">
      <c r="A322" s="111"/>
      <c r="B322" s="109">
        <v>322</v>
      </c>
      <c r="C322" s="85">
        <v>45230</v>
      </c>
      <c r="D322" s="85">
        <v>46207</v>
      </c>
      <c r="E322" s="97">
        <f t="shared" si="9"/>
        <v>977</v>
      </c>
      <c r="F322" s="13">
        <v>8.25</v>
      </c>
      <c r="G322" s="40">
        <f t="shared" si="10"/>
        <v>8060.25</v>
      </c>
      <c r="H322" s="79">
        <v>30000</v>
      </c>
      <c r="I322" s="109">
        <v>774914</v>
      </c>
      <c r="J322" s="50">
        <v>46006</v>
      </c>
      <c r="K322" s="40">
        <f>ноя.25!K322+дек.25!H322-дек.25!G322</f>
        <v>6522.989999999998</v>
      </c>
    </row>
    <row r="323" spans="1:11" x14ac:dyDescent="0.25">
      <c r="A323" s="111"/>
      <c r="B323" s="109">
        <v>323</v>
      </c>
      <c r="C323" s="85"/>
      <c r="D323" s="85"/>
      <c r="E323" s="97">
        <f t="shared" si="9"/>
        <v>0</v>
      </c>
      <c r="F323" s="13">
        <v>8.25</v>
      </c>
      <c r="G323" s="40">
        <f t="shared" si="10"/>
        <v>0</v>
      </c>
      <c r="H323" s="79"/>
      <c r="I323" s="109"/>
      <c r="J323" s="50"/>
      <c r="K323" s="40">
        <f>ноя.25!K323+дек.25!H323-дек.25!G323</f>
        <v>0</v>
      </c>
    </row>
    <row r="324" spans="1:11" x14ac:dyDescent="0.25">
      <c r="A324" s="111"/>
      <c r="B324" s="109">
        <v>324</v>
      </c>
      <c r="C324" s="85">
        <v>1428</v>
      </c>
      <c r="D324" s="85">
        <v>1428</v>
      </c>
      <c r="E324" s="97">
        <f t="shared" si="9"/>
        <v>0</v>
      </c>
      <c r="F324" s="13">
        <v>8.25</v>
      </c>
      <c r="G324" s="40">
        <f t="shared" si="10"/>
        <v>0</v>
      </c>
      <c r="H324" s="79"/>
      <c r="I324" s="109"/>
      <c r="J324" s="50"/>
      <c r="K324" s="40">
        <f>ноя.25!K324+дек.25!H324-дек.25!G324</f>
        <v>20000</v>
      </c>
    </row>
    <row r="325" spans="1:11" x14ac:dyDescent="0.25">
      <c r="A325" s="111"/>
      <c r="B325" s="109">
        <v>325</v>
      </c>
      <c r="C325" s="85"/>
      <c r="D325" s="85"/>
      <c r="E325" s="97">
        <f t="shared" si="9"/>
        <v>0</v>
      </c>
      <c r="F325" s="13">
        <v>8.25</v>
      </c>
      <c r="G325" s="40">
        <f t="shared" si="10"/>
        <v>0</v>
      </c>
      <c r="H325" s="79"/>
      <c r="I325" s="109"/>
      <c r="J325" s="50"/>
      <c r="K325" s="40">
        <f>ноя.25!K325+дек.25!H325-дек.25!G325</f>
        <v>0</v>
      </c>
    </row>
    <row r="326" spans="1:11" x14ac:dyDescent="0.25">
      <c r="A326" s="111"/>
      <c r="B326" s="109">
        <v>326</v>
      </c>
      <c r="C326" s="85"/>
      <c r="D326" s="85"/>
      <c r="E326" s="97">
        <f t="shared" si="9"/>
        <v>0</v>
      </c>
      <c r="F326" s="13">
        <v>8.25</v>
      </c>
      <c r="G326" s="40">
        <f t="shared" si="10"/>
        <v>0</v>
      </c>
      <c r="H326" s="79"/>
      <c r="I326" s="109"/>
      <c r="J326" s="50"/>
      <c r="K326" s="40">
        <f>ноя.25!K326+дек.25!H326-дек.25!G326</f>
        <v>0</v>
      </c>
    </row>
    <row r="327" spans="1:11" x14ac:dyDescent="0.25">
      <c r="A327" s="111"/>
      <c r="B327" s="109">
        <v>327</v>
      </c>
      <c r="C327" s="85"/>
      <c r="D327" s="85"/>
      <c r="E327" s="97">
        <f t="shared" si="9"/>
        <v>0</v>
      </c>
      <c r="F327" s="13">
        <v>8.25</v>
      </c>
      <c r="G327" s="40">
        <f t="shared" si="10"/>
        <v>0</v>
      </c>
      <c r="H327" s="79"/>
      <c r="I327" s="109"/>
      <c r="J327" s="50"/>
      <c r="K327" s="40">
        <f>ноя.25!K327+дек.25!H327-дек.25!G327</f>
        <v>0</v>
      </c>
    </row>
    <row r="328" spans="1:11" x14ac:dyDescent="0.25">
      <c r="A328" s="111"/>
      <c r="B328" s="109">
        <v>328</v>
      </c>
      <c r="C328" s="85">
        <v>27040</v>
      </c>
      <c r="D328" s="85">
        <v>27535</v>
      </c>
      <c r="E328" s="97">
        <f t="shared" si="9"/>
        <v>495</v>
      </c>
      <c r="F328" s="13">
        <v>8.25</v>
      </c>
      <c r="G328" s="40">
        <f t="shared" si="10"/>
        <v>4083.75</v>
      </c>
      <c r="H328" s="79">
        <v>4000</v>
      </c>
      <c r="I328" s="109">
        <v>482677</v>
      </c>
      <c r="J328" s="50">
        <v>45996</v>
      </c>
      <c r="K328" s="40">
        <f>ноя.25!K328+дек.25!H328-дек.25!G328</f>
        <v>3487.1499999999996</v>
      </c>
    </row>
    <row r="329" spans="1:11" x14ac:dyDescent="0.25">
      <c r="A329" s="111"/>
      <c r="B329" s="109">
        <v>329</v>
      </c>
      <c r="C329" s="85"/>
      <c r="D329" s="85"/>
      <c r="E329" s="97">
        <f t="shared" si="9"/>
        <v>0</v>
      </c>
      <c r="F329" s="13">
        <v>8.25</v>
      </c>
      <c r="G329" s="40">
        <f t="shared" si="10"/>
        <v>0</v>
      </c>
      <c r="H329" s="79"/>
      <c r="I329" s="109"/>
      <c r="J329" s="50"/>
      <c r="K329" s="40">
        <f>ноя.25!K329+дек.25!H329-дек.25!G329</f>
        <v>0</v>
      </c>
    </row>
    <row r="330" spans="1:11" x14ac:dyDescent="0.25">
      <c r="A330" s="111"/>
      <c r="B330" s="109">
        <v>330</v>
      </c>
      <c r="C330" s="85">
        <v>9190</v>
      </c>
      <c r="D330" s="85">
        <v>9199</v>
      </c>
      <c r="E330" s="97">
        <f t="shared" si="9"/>
        <v>9</v>
      </c>
      <c r="F330" s="13">
        <v>8.25</v>
      </c>
      <c r="G330" s="40">
        <f t="shared" si="10"/>
        <v>74.25</v>
      </c>
      <c r="H330" s="79">
        <v>74.25</v>
      </c>
      <c r="I330" s="109">
        <v>920913</v>
      </c>
      <c r="J330" s="50">
        <v>45995</v>
      </c>
      <c r="K330" s="40">
        <f>ноя.25!K330+дек.25!H330-дек.25!G330</f>
        <v>-74.25</v>
      </c>
    </row>
    <row r="331" spans="1:11" x14ac:dyDescent="0.25">
      <c r="A331" s="111"/>
      <c r="B331" s="109">
        <v>331</v>
      </c>
      <c r="C331" s="85"/>
      <c r="D331" s="85"/>
      <c r="E331" s="97">
        <f t="shared" si="9"/>
        <v>0</v>
      </c>
      <c r="F331" s="13">
        <v>8.25</v>
      </c>
      <c r="G331" s="40">
        <f t="shared" si="10"/>
        <v>0</v>
      </c>
      <c r="H331" s="79"/>
      <c r="I331" s="109"/>
      <c r="J331" s="50"/>
      <c r="K331" s="40">
        <f>ноя.25!K331+дек.25!H331-дек.25!G331</f>
        <v>0</v>
      </c>
    </row>
    <row r="332" spans="1:11" x14ac:dyDescent="0.25">
      <c r="A332" s="111"/>
      <c r="B332" s="109">
        <v>332</v>
      </c>
      <c r="C332" s="85"/>
      <c r="D332" s="85"/>
      <c r="E332" s="97">
        <f t="shared" si="9"/>
        <v>0</v>
      </c>
      <c r="F332" s="13">
        <v>8.25</v>
      </c>
      <c r="G332" s="40">
        <f t="shared" si="10"/>
        <v>0</v>
      </c>
      <c r="H332" s="79"/>
      <c r="I332" s="109"/>
      <c r="J332" s="50"/>
      <c r="K332" s="40">
        <f>ноя.25!K332+дек.25!H332-дек.25!G332</f>
        <v>0</v>
      </c>
    </row>
    <row r="333" spans="1:11" x14ac:dyDescent="0.25">
      <c r="A333" s="111"/>
      <c r="B333" s="109">
        <v>333</v>
      </c>
      <c r="C333" s="85"/>
      <c r="D333" s="85"/>
      <c r="E333" s="97">
        <f t="shared" ref="E333:E354" si="11">D333-C333</f>
        <v>0</v>
      </c>
      <c r="F333" s="13">
        <v>8.25</v>
      </c>
      <c r="G333" s="40">
        <f t="shared" si="10"/>
        <v>0</v>
      </c>
      <c r="H333" s="79"/>
      <c r="I333" s="109"/>
      <c r="J333" s="50"/>
      <c r="K333" s="40">
        <f>ноя.25!K333+дек.25!H333-дек.25!G333</f>
        <v>0</v>
      </c>
    </row>
    <row r="334" spans="1:11" x14ac:dyDescent="0.25">
      <c r="A334" s="111"/>
      <c r="B334" s="109">
        <v>334</v>
      </c>
      <c r="C334" s="85"/>
      <c r="D334" s="85"/>
      <c r="E334" s="97">
        <f t="shared" si="11"/>
        <v>0</v>
      </c>
      <c r="F334" s="13">
        <v>8.25</v>
      </c>
      <c r="G334" s="40">
        <f t="shared" si="10"/>
        <v>0</v>
      </c>
      <c r="H334" s="79"/>
      <c r="I334" s="109"/>
      <c r="J334" s="50"/>
      <c r="K334" s="40">
        <f>ноя.25!K334+дек.25!H334-дек.25!G334</f>
        <v>0</v>
      </c>
    </row>
    <row r="335" spans="1:11" x14ac:dyDescent="0.25">
      <c r="A335" s="111"/>
      <c r="B335" s="109">
        <v>335</v>
      </c>
      <c r="C335" s="85">
        <v>4512</v>
      </c>
      <c r="D335" s="85">
        <v>4545</v>
      </c>
      <c r="E335" s="97">
        <f t="shared" si="11"/>
        <v>33</v>
      </c>
      <c r="F335" s="13">
        <v>8.25</v>
      </c>
      <c r="G335" s="40">
        <f t="shared" ref="G335:G354" si="12">F335*E335</f>
        <v>272.25</v>
      </c>
      <c r="H335" s="79"/>
      <c r="I335" s="109"/>
      <c r="J335" s="50"/>
      <c r="K335" s="40">
        <f>ноя.25!K335+дек.25!H335-дек.25!G335</f>
        <v>-4216.7800000000007</v>
      </c>
    </row>
    <row r="336" spans="1:11" x14ac:dyDescent="0.25">
      <c r="A336" s="111"/>
      <c r="B336" s="109">
        <v>336</v>
      </c>
      <c r="C336" s="85">
        <v>69708</v>
      </c>
      <c r="D336" s="85">
        <v>70622</v>
      </c>
      <c r="E336" s="97">
        <f t="shared" si="11"/>
        <v>914</v>
      </c>
      <c r="F336" s="68">
        <v>6.19</v>
      </c>
      <c r="G336" s="40">
        <f t="shared" si="12"/>
        <v>5657.6600000000008</v>
      </c>
      <c r="H336" s="79">
        <f>3000+3000</f>
        <v>6000</v>
      </c>
      <c r="I336" s="109" t="s">
        <v>139</v>
      </c>
      <c r="J336" s="50" t="s">
        <v>140</v>
      </c>
      <c r="K336" s="40">
        <f>ноя.25!K336+дек.25!H336-дек.25!G336</f>
        <v>2698.6099999999997</v>
      </c>
    </row>
    <row r="337" spans="1:12" x14ac:dyDescent="0.25">
      <c r="A337" s="111"/>
      <c r="B337" s="109">
        <v>337</v>
      </c>
      <c r="C337" s="85">
        <v>2</v>
      </c>
      <c r="D337" s="85">
        <v>2</v>
      </c>
      <c r="E337" s="97">
        <f t="shared" si="11"/>
        <v>0</v>
      </c>
      <c r="F337" s="13">
        <v>8.25</v>
      </c>
      <c r="G337" s="40">
        <f t="shared" si="12"/>
        <v>0</v>
      </c>
      <c r="H337" s="79"/>
      <c r="I337" s="109"/>
      <c r="J337" s="50"/>
      <c r="K337" s="40">
        <f>ноя.25!K337+дек.25!H337-дек.25!G337</f>
        <v>0</v>
      </c>
    </row>
    <row r="338" spans="1:12" x14ac:dyDescent="0.25">
      <c r="A338" s="111"/>
      <c r="B338" s="109">
        <v>338</v>
      </c>
      <c r="C338" s="85">
        <v>25729</v>
      </c>
      <c r="D338" s="85">
        <v>27535</v>
      </c>
      <c r="E338" s="97">
        <f t="shared" si="11"/>
        <v>1806</v>
      </c>
      <c r="F338" s="13">
        <v>8.25</v>
      </c>
      <c r="G338" s="40">
        <f t="shared" si="12"/>
        <v>14899.5</v>
      </c>
      <c r="H338" s="79"/>
      <c r="I338" s="109"/>
      <c r="J338" s="50"/>
      <c r="K338" s="40">
        <f>ноя.25!K338+дек.25!H338-дек.25!G338</f>
        <v>-4712.43</v>
      </c>
    </row>
    <row r="339" spans="1:12" x14ac:dyDescent="0.25">
      <c r="A339" s="111"/>
      <c r="B339" s="109">
        <v>339</v>
      </c>
      <c r="C339" s="85">
        <v>1230</v>
      </c>
      <c r="D339" s="85">
        <v>1242</v>
      </c>
      <c r="E339" s="97">
        <f t="shared" si="11"/>
        <v>12</v>
      </c>
      <c r="F339" s="13">
        <v>8.25</v>
      </c>
      <c r="G339" s="40">
        <f t="shared" si="12"/>
        <v>99</v>
      </c>
      <c r="H339" s="79"/>
      <c r="I339" s="109"/>
      <c r="J339" s="50"/>
      <c r="K339" s="40">
        <f>ноя.25!K339+дек.25!H339-дек.25!G339</f>
        <v>807.56999999999971</v>
      </c>
    </row>
    <row r="340" spans="1:12" x14ac:dyDescent="0.25">
      <c r="A340" s="111"/>
      <c r="B340" s="109">
        <v>340</v>
      </c>
      <c r="C340" s="85"/>
      <c r="D340" s="85"/>
      <c r="E340" s="97">
        <f t="shared" si="11"/>
        <v>0</v>
      </c>
      <c r="F340" s="13">
        <v>8.25</v>
      </c>
      <c r="G340" s="40">
        <f t="shared" si="12"/>
        <v>0</v>
      </c>
      <c r="H340" s="79"/>
      <c r="I340" s="109"/>
      <c r="J340" s="50"/>
      <c r="K340" s="40">
        <f>ноя.25!K340+дек.25!H340-дек.25!G340</f>
        <v>0</v>
      </c>
    </row>
    <row r="341" spans="1:12" x14ac:dyDescent="0.25">
      <c r="A341" s="111"/>
      <c r="B341" s="109">
        <v>341</v>
      </c>
      <c r="C341" s="85">
        <v>185580</v>
      </c>
      <c r="D341" s="85">
        <v>187225</v>
      </c>
      <c r="E341" s="97">
        <f t="shared" si="11"/>
        <v>1645</v>
      </c>
      <c r="F341" s="68">
        <v>6.19</v>
      </c>
      <c r="G341" s="40">
        <f t="shared" si="12"/>
        <v>10182.550000000001</v>
      </c>
      <c r="H341" s="79">
        <v>13173</v>
      </c>
      <c r="I341" s="109">
        <v>716803</v>
      </c>
      <c r="J341" s="50">
        <v>46021</v>
      </c>
      <c r="K341" s="40">
        <f>ноя.25!K341+дек.25!H341-дек.25!G341</f>
        <v>-5249.1100000000024</v>
      </c>
      <c r="L341">
        <v>20354009</v>
      </c>
    </row>
    <row r="342" spans="1:12" x14ac:dyDescent="0.25">
      <c r="A342" s="111"/>
      <c r="B342" s="109">
        <v>342</v>
      </c>
      <c r="C342" s="85">
        <v>68826</v>
      </c>
      <c r="D342" s="85">
        <v>68826</v>
      </c>
      <c r="E342" s="97">
        <f t="shared" si="11"/>
        <v>0</v>
      </c>
      <c r="F342" s="13">
        <v>8.25</v>
      </c>
      <c r="G342" s="40">
        <f t="shared" si="12"/>
        <v>0</v>
      </c>
      <c r="H342" s="79"/>
      <c r="I342" s="109"/>
      <c r="J342" s="50"/>
      <c r="K342" s="40">
        <f>ноя.25!K342+дек.25!H342-дек.25!G342</f>
        <v>-1080.5599999999995</v>
      </c>
    </row>
    <row r="343" spans="1:12" x14ac:dyDescent="0.25">
      <c r="A343" s="111"/>
      <c r="B343" s="109">
        <v>343</v>
      </c>
      <c r="C343" s="85"/>
      <c r="D343" s="85"/>
      <c r="E343" s="97">
        <f t="shared" si="11"/>
        <v>0</v>
      </c>
      <c r="F343" s="13">
        <v>8.25</v>
      </c>
      <c r="G343" s="40">
        <f t="shared" si="12"/>
        <v>0</v>
      </c>
      <c r="H343" s="79"/>
      <c r="I343" s="109"/>
      <c r="J343" s="50"/>
      <c r="K343" s="40">
        <f>ноя.25!K343+дек.25!H343-дек.25!G343</f>
        <v>0</v>
      </c>
    </row>
    <row r="344" spans="1:12" x14ac:dyDescent="0.25">
      <c r="A344" s="111"/>
      <c r="B344" s="109">
        <v>344</v>
      </c>
      <c r="C344" s="85">
        <v>13064</v>
      </c>
      <c r="D344" s="85">
        <v>13064</v>
      </c>
      <c r="E344" s="97">
        <f t="shared" si="11"/>
        <v>0</v>
      </c>
      <c r="F344" s="13">
        <v>8.25</v>
      </c>
      <c r="G344" s="40">
        <f t="shared" si="12"/>
        <v>0</v>
      </c>
      <c r="H344" s="79"/>
      <c r="I344" s="109"/>
      <c r="J344" s="50"/>
      <c r="K344" s="40">
        <f>ноя.25!K344+дек.25!H344-дек.25!G344</f>
        <v>-1069.3099999999995</v>
      </c>
    </row>
    <row r="345" spans="1:12" x14ac:dyDescent="0.25">
      <c r="A345" s="111"/>
      <c r="B345" s="109">
        <v>345</v>
      </c>
      <c r="C345" s="85">
        <v>6</v>
      </c>
      <c r="D345" s="85">
        <v>6</v>
      </c>
      <c r="E345" s="97">
        <f t="shared" si="11"/>
        <v>0</v>
      </c>
      <c r="F345" s="13">
        <v>8.25</v>
      </c>
      <c r="G345" s="40">
        <f t="shared" si="12"/>
        <v>0</v>
      </c>
      <c r="H345" s="79"/>
      <c r="I345" s="109"/>
      <c r="J345" s="50"/>
      <c r="K345" s="40">
        <f>ноя.25!K345+дек.25!H345-дек.25!G345</f>
        <v>0</v>
      </c>
    </row>
    <row r="346" spans="1:12" x14ac:dyDescent="0.25">
      <c r="A346" s="111"/>
      <c r="B346" s="109">
        <v>346</v>
      </c>
      <c r="C346" s="85">
        <v>38954</v>
      </c>
      <c r="D346" s="85">
        <v>39186</v>
      </c>
      <c r="E346" s="97">
        <f t="shared" si="11"/>
        <v>232</v>
      </c>
      <c r="F346" s="13">
        <v>8.25</v>
      </c>
      <c r="G346" s="40">
        <f t="shared" si="12"/>
        <v>1914</v>
      </c>
      <c r="H346" s="79">
        <v>6000</v>
      </c>
      <c r="I346" s="109">
        <v>3078</v>
      </c>
      <c r="J346" s="50">
        <v>46007</v>
      </c>
      <c r="K346" s="40">
        <f>ноя.25!K346+дек.25!H346-дек.25!G346</f>
        <v>-2569.2800000000007</v>
      </c>
    </row>
    <row r="347" spans="1:12" x14ac:dyDescent="0.25">
      <c r="A347" s="111"/>
      <c r="B347" s="109">
        <v>347</v>
      </c>
      <c r="C347" s="85"/>
      <c r="D347" s="85"/>
      <c r="E347" s="97">
        <f t="shared" si="11"/>
        <v>0</v>
      </c>
      <c r="F347" s="13">
        <v>8.25</v>
      </c>
      <c r="G347" s="40">
        <f t="shared" si="12"/>
        <v>0</v>
      </c>
      <c r="H347" s="79"/>
      <c r="I347" s="109"/>
      <c r="J347" s="50"/>
      <c r="K347" s="40">
        <f>ноя.25!K347+дек.25!H347-дек.25!G347</f>
        <v>0</v>
      </c>
    </row>
    <row r="348" spans="1:12" x14ac:dyDescent="0.25">
      <c r="A348" s="111"/>
      <c r="B348" s="109">
        <v>348</v>
      </c>
      <c r="C348" s="85">
        <v>1328</v>
      </c>
      <c r="D348" s="85">
        <v>2010</v>
      </c>
      <c r="E348" s="97">
        <f t="shared" si="11"/>
        <v>682</v>
      </c>
      <c r="F348" s="13">
        <v>8.25</v>
      </c>
      <c r="G348" s="40">
        <f t="shared" si="12"/>
        <v>5626.5</v>
      </c>
      <c r="H348" s="79">
        <v>3150</v>
      </c>
      <c r="I348" s="109">
        <v>617374.61673100002</v>
      </c>
      <c r="J348" s="50">
        <v>46007</v>
      </c>
      <c r="K348" s="40">
        <f>ноя.25!K348+дек.25!H348-дек.25!G348</f>
        <v>2080.869999999999</v>
      </c>
    </row>
    <row r="349" spans="1:12" x14ac:dyDescent="0.25">
      <c r="A349" s="111"/>
      <c r="B349" s="109">
        <v>349</v>
      </c>
      <c r="C349" s="85">
        <v>127764</v>
      </c>
      <c r="D349" s="85">
        <v>129309</v>
      </c>
      <c r="E349" s="97">
        <f t="shared" si="11"/>
        <v>1545</v>
      </c>
      <c r="F349" s="68">
        <v>6.19</v>
      </c>
      <c r="G349" s="40">
        <f t="shared" si="12"/>
        <v>9563.5500000000011</v>
      </c>
      <c r="H349" s="79">
        <v>9000</v>
      </c>
      <c r="I349" s="109">
        <v>564681</v>
      </c>
      <c r="J349" s="50">
        <v>46003</v>
      </c>
      <c r="K349" s="40">
        <f>ноя.25!K349+дек.25!H349-дек.25!G349</f>
        <v>-581.07000000000153</v>
      </c>
    </row>
    <row r="350" spans="1:12" x14ac:dyDescent="0.25">
      <c r="A350" s="113"/>
      <c r="B350" s="112">
        <v>350</v>
      </c>
      <c r="C350" s="85">
        <v>3505</v>
      </c>
      <c r="D350" s="85">
        <v>3505</v>
      </c>
      <c r="E350" s="97">
        <f t="shared" si="11"/>
        <v>0</v>
      </c>
      <c r="F350" s="68">
        <v>6.19</v>
      </c>
      <c r="G350" s="40">
        <f t="shared" si="12"/>
        <v>0</v>
      </c>
      <c r="H350" s="79"/>
      <c r="I350" s="109"/>
      <c r="J350" s="50"/>
      <c r="K350" s="40">
        <f>ноя.25!K350+дек.25!H350-дек.25!G350</f>
        <v>83.289999999999964</v>
      </c>
    </row>
    <row r="351" spans="1:12" x14ac:dyDescent="0.25">
      <c r="A351" s="111"/>
      <c r="B351" s="109" t="s">
        <v>26</v>
      </c>
      <c r="C351" s="85">
        <v>8992</v>
      </c>
      <c r="D351" s="85">
        <v>8992</v>
      </c>
      <c r="E351" s="97">
        <f t="shared" si="11"/>
        <v>0</v>
      </c>
      <c r="F351" s="13">
        <v>8.25</v>
      </c>
      <c r="G351" s="40">
        <f t="shared" si="12"/>
        <v>0</v>
      </c>
      <c r="H351" s="79"/>
      <c r="I351" s="109"/>
      <c r="J351" s="50"/>
      <c r="K351" s="40">
        <f>ноя.25!K351+дек.25!H351-дек.25!G351</f>
        <v>0</v>
      </c>
    </row>
    <row r="352" spans="1:12" x14ac:dyDescent="0.25">
      <c r="A352" s="57"/>
      <c r="B352" s="48"/>
      <c r="C352" s="85">
        <v>44938</v>
      </c>
      <c r="D352" s="85">
        <v>45436</v>
      </c>
      <c r="E352" s="97">
        <f t="shared" si="11"/>
        <v>498</v>
      </c>
      <c r="G352" s="40">
        <f t="shared" si="12"/>
        <v>0</v>
      </c>
      <c r="I352" s="2"/>
    </row>
    <row r="353" spans="1:7" x14ac:dyDescent="0.25">
      <c r="A353" s="57"/>
      <c r="B353" s="48"/>
      <c r="C353" s="85">
        <v>11117</v>
      </c>
      <c r="D353" s="85">
        <v>11967</v>
      </c>
      <c r="E353" s="97">
        <f t="shared" si="11"/>
        <v>850</v>
      </c>
      <c r="G353" s="40">
        <f t="shared" si="12"/>
        <v>0</v>
      </c>
    </row>
    <row r="354" spans="1:7" x14ac:dyDescent="0.25">
      <c r="A354" s="57"/>
      <c r="B354" s="48"/>
      <c r="C354" s="85">
        <v>27211</v>
      </c>
      <c r="D354" s="85">
        <v>27770</v>
      </c>
      <c r="E354" s="97">
        <f t="shared" si="11"/>
        <v>559</v>
      </c>
      <c r="G354" s="40">
        <f t="shared" si="12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42" priority="1" operator="lessThan">
      <formula>-0.1</formula>
    </cfRule>
  </conditionalFormatting>
  <conditionalFormatting sqref="H7:H129 H131:H351">
    <cfRule type="cellIs" dxfId="41" priority="3" operator="lessThan">
      <formula>-0.1</formula>
    </cfRule>
  </conditionalFormatting>
  <conditionalFormatting sqref="K1:K351">
    <cfRule type="cellIs" dxfId="4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5389-D74A-46E0-99CC-E39C5983BA5A}">
  <sheetPr>
    <tabColor rgb="FFFFC000"/>
    <pageSetUpPr fitToPage="1"/>
  </sheetPr>
  <dimension ref="A1:W357"/>
  <sheetViews>
    <sheetView tabSelected="1" topLeftCell="A52" zoomScaleNormal="100" workbookViewId="0">
      <selection activeCell="E96" sqref="E96"/>
    </sheetView>
  </sheetViews>
  <sheetFormatPr defaultRowHeight="15" x14ac:dyDescent="0.25"/>
  <cols>
    <col min="1" max="1" width="2.85546875" customWidth="1"/>
    <col min="2" max="2" width="22.7109375" style="9" bestFit="1" customWidth="1"/>
    <col min="3" max="3" width="10" bestFit="1" customWidth="1"/>
    <col min="4" max="4" width="15.42578125" customWidth="1"/>
    <col min="5" max="5" width="16.85546875" bestFit="1" customWidth="1"/>
    <col min="6" max="6" width="14" bestFit="1" customWidth="1"/>
    <col min="7" max="7" width="17" customWidth="1"/>
    <col min="8" max="18" width="12.42578125" customWidth="1"/>
  </cols>
  <sheetData>
    <row r="1" spans="1:18" ht="30" x14ac:dyDescent="0.25">
      <c r="A1" s="23"/>
      <c r="B1" s="120" t="s">
        <v>141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x14ac:dyDescent="0.25">
      <c r="A2" s="24"/>
      <c r="B2" s="27" t="s">
        <v>1</v>
      </c>
      <c r="C2" s="25"/>
      <c r="D2" s="26"/>
      <c r="E2" s="71">
        <v>46055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24"/>
      <c r="B3" s="63" t="s">
        <v>2</v>
      </c>
      <c r="C3" s="27" t="s">
        <v>3</v>
      </c>
      <c r="D3" s="24"/>
      <c r="E3" s="26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x14ac:dyDescent="0.25">
      <c r="A4" s="24"/>
      <c r="B4" s="64" t="s">
        <v>4</v>
      </c>
      <c r="C4" s="27" t="s">
        <v>5</v>
      </c>
      <c r="D4" s="24" t="s">
        <v>6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26"/>
      <c r="B5" s="27"/>
      <c r="C5" s="24"/>
      <c r="D5" s="24"/>
      <c r="E5" s="28"/>
      <c r="F5" s="29"/>
      <c r="G5" s="29">
        <v>46023</v>
      </c>
      <c r="H5" s="29">
        <v>46054</v>
      </c>
      <c r="I5" s="29">
        <v>46082</v>
      </c>
      <c r="J5" s="29">
        <v>46113</v>
      </c>
      <c r="K5" s="29">
        <v>46143</v>
      </c>
      <c r="L5" s="29">
        <v>46174</v>
      </c>
      <c r="M5" s="29">
        <v>46204</v>
      </c>
      <c r="N5" s="29">
        <v>46235</v>
      </c>
      <c r="O5" s="29">
        <v>46266</v>
      </c>
      <c r="P5" s="29">
        <v>46296</v>
      </c>
      <c r="Q5" s="29">
        <v>46327</v>
      </c>
      <c r="R5" s="29">
        <v>46357</v>
      </c>
    </row>
    <row r="6" spans="1:18" ht="15.75" thickBot="1" x14ac:dyDescent="0.3">
      <c r="A6" s="24"/>
      <c r="B6" s="27"/>
      <c r="C6" s="24"/>
      <c r="D6" s="24"/>
      <c r="E6" s="24" t="s">
        <v>142</v>
      </c>
      <c r="F6" s="24"/>
      <c r="G6" s="24">
        <v>8.3800000000000008</v>
      </c>
      <c r="H6" s="24">
        <v>8.3800000000000008</v>
      </c>
      <c r="I6" s="24">
        <v>8.3800000000000008</v>
      </c>
      <c r="J6" s="24">
        <v>8.3800000000000008</v>
      </c>
      <c r="K6" s="24">
        <v>8.3800000000000008</v>
      </c>
      <c r="L6" s="24">
        <v>8.3800000000000008</v>
      </c>
      <c r="M6" s="24">
        <v>8.3800000000000008</v>
      </c>
      <c r="N6" s="24">
        <v>8.3800000000000008</v>
      </c>
      <c r="O6" s="24">
        <v>8.3800000000000008</v>
      </c>
      <c r="P6" s="24">
        <v>8.3800000000000008</v>
      </c>
      <c r="Q6" s="24">
        <v>8.3800000000000008</v>
      </c>
      <c r="R6" s="24">
        <v>8.3800000000000008</v>
      </c>
    </row>
    <row r="7" spans="1:18" ht="18.75" x14ac:dyDescent="0.25">
      <c r="A7" s="30"/>
      <c r="B7" s="65"/>
      <c r="C7" s="31"/>
      <c r="D7" s="31"/>
      <c r="E7" s="31"/>
      <c r="F7" s="32"/>
      <c r="G7" s="140" t="s">
        <v>143</v>
      </c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2"/>
    </row>
    <row r="8" spans="1:18" ht="28.5" x14ac:dyDescent="0.25">
      <c r="A8" s="34"/>
      <c r="B8" s="35" t="s">
        <v>9</v>
      </c>
      <c r="C8" s="11" t="s">
        <v>10</v>
      </c>
      <c r="D8" s="95" t="s">
        <v>144</v>
      </c>
      <c r="E8" s="96" t="s">
        <v>12</v>
      </c>
      <c r="F8" s="11" t="s">
        <v>13</v>
      </c>
      <c r="G8" s="29">
        <v>46023</v>
      </c>
      <c r="H8" s="29">
        <v>46054</v>
      </c>
      <c r="I8" s="29">
        <v>46082</v>
      </c>
      <c r="J8" s="29">
        <v>46113</v>
      </c>
      <c r="K8" s="29">
        <v>46143</v>
      </c>
      <c r="L8" s="29">
        <v>46174</v>
      </c>
      <c r="M8" s="29">
        <v>46204</v>
      </c>
      <c r="N8" s="29">
        <v>46235</v>
      </c>
      <c r="O8" s="29">
        <v>46266</v>
      </c>
      <c r="P8" s="29">
        <v>46296</v>
      </c>
      <c r="Q8" s="29">
        <v>46327</v>
      </c>
      <c r="R8" s="29">
        <v>46357</v>
      </c>
    </row>
    <row r="9" spans="1:18" x14ac:dyDescent="0.25">
      <c r="A9" s="38"/>
      <c r="B9" s="76"/>
      <c r="C9" s="11">
        <v>0</v>
      </c>
      <c r="D9" s="98">
        <f>СВОД_2025!E9</f>
        <v>5.4569682106375694E-12</v>
      </c>
      <c r="E9" s="99">
        <f>F9-G9-H9-I9-J9-K9-L9-M9-N9-O9-P9-Q9-R9+D9</f>
        <v>5.4569682106375694E-12</v>
      </c>
      <c r="F9" s="100">
        <f>янв.26!H7+фев.26!H7+мар.26!H7+апр.26!H7+май.26!H7+июн.26!H7+июл.26!H7+авг.26!H7+сен.26!H7+окт.26!H7+ноя.26!H7+дек.26!H7</f>
        <v>0</v>
      </c>
      <c r="G9" s="40">
        <f>янв.26!G7</f>
        <v>0</v>
      </c>
      <c r="H9" s="40">
        <f>фев.26!G7</f>
        <v>0</v>
      </c>
      <c r="I9" s="40">
        <f>мар.26!G7</f>
        <v>0</v>
      </c>
      <c r="J9" s="40">
        <f>апр.26!G7</f>
        <v>0</v>
      </c>
      <c r="K9" s="40">
        <f>май.26!G7</f>
        <v>0</v>
      </c>
      <c r="L9" s="40">
        <f>июн.26!G7</f>
        <v>0</v>
      </c>
      <c r="M9" s="40">
        <f>июл.26!G7</f>
        <v>0</v>
      </c>
      <c r="N9" s="40">
        <f>авг.26!G7</f>
        <v>0</v>
      </c>
      <c r="O9" s="40">
        <f>сен.26!G7</f>
        <v>0</v>
      </c>
      <c r="P9" s="40">
        <f>окт.26!G7</f>
        <v>0</v>
      </c>
      <c r="Q9" s="40">
        <f>ноя.26!G7</f>
        <v>0</v>
      </c>
      <c r="R9" s="40">
        <f>дек.26!G7</f>
        <v>0</v>
      </c>
    </row>
    <row r="10" spans="1:18" x14ac:dyDescent="0.25">
      <c r="A10" s="22"/>
      <c r="B10" s="76"/>
      <c r="C10" s="109">
        <v>1</v>
      </c>
      <c r="D10" s="98">
        <f>СВОД_2025!E10</f>
        <v>-4744.2500000000227</v>
      </c>
      <c r="E10" s="99">
        <f t="shared" ref="E10:E11" si="0">F10-G10-H10-I10-J10-K10-L10-M10-N10-O10-P10-Q10-R10+D10</f>
        <v>-8065.3700000000226</v>
      </c>
      <c r="F10" s="100">
        <f>янв.26!H8+фев.26!H8+мар.26!H8+апр.26!H8+май.26!H8+июн.26!H8+июл.26!H8+авг.26!H8+сен.26!H8+окт.26!H8+ноя.26!H8+дек.26!H8</f>
        <v>0</v>
      </c>
      <c r="G10" s="40">
        <f>янв.26!G8</f>
        <v>3321.12</v>
      </c>
      <c r="H10" s="40">
        <f>фев.26!G8</f>
        <v>0</v>
      </c>
      <c r="I10" s="40">
        <f>мар.26!G8</f>
        <v>0</v>
      </c>
      <c r="J10" s="40">
        <f>апр.26!G8</f>
        <v>0</v>
      </c>
      <c r="K10" s="40">
        <f>май.26!G8</f>
        <v>0</v>
      </c>
      <c r="L10" s="40">
        <f>июн.26!G8</f>
        <v>0</v>
      </c>
      <c r="M10" s="40">
        <f>июл.26!G8</f>
        <v>0</v>
      </c>
      <c r="N10" s="40">
        <f>авг.26!G8</f>
        <v>0</v>
      </c>
      <c r="O10" s="40">
        <f>сен.26!G8</f>
        <v>0</v>
      </c>
      <c r="P10" s="40">
        <f>окт.26!G8</f>
        <v>0</v>
      </c>
      <c r="Q10" s="40">
        <f>ноя.26!G8</f>
        <v>0</v>
      </c>
      <c r="R10" s="40">
        <f>дек.26!G8</f>
        <v>0</v>
      </c>
    </row>
    <row r="11" spans="1:18" x14ac:dyDescent="0.25">
      <c r="A11" s="22"/>
      <c r="B11" s="76"/>
      <c r="C11" s="109">
        <v>2</v>
      </c>
      <c r="D11" s="98">
        <f>СВОД_2025!E11</f>
        <v>-496.90000000000043</v>
      </c>
      <c r="E11" s="99">
        <f t="shared" si="0"/>
        <v>-522.04000000000042</v>
      </c>
      <c r="F11" s="100">
        <f>янв.26!H9+фев.26!H9+мар.26!H9+апр.26!H9+май.26!H9+июн.26!H9+июл.26!H9+авг.26!H9+сен.26!H9+окт.26!H9+ноя.26!H9+дек.26!H9</f>
        <v>0</v>
      </c>
      <c r="G11" s="40">
        <f>янв.26!G9</f>
        <v>25.14</v>
      </c>
      <c r="H11" s="40">
        <f>фев.26!G9</f>
        <v>0</v>
      </c>
      <c r="I11" s="40">
        <f>мар.26!G9</f>
        <v>0</v>
      </c>
      <c r="J11" s="40">
        <f>апр.26!G9</f>
        <v>0</v>
      </c>
      <c r="K11" s="40">
        <f>май.26!G9</f>
        <v>0</v>
      </c>
      <c r="L11" s="40">
        <f>июн.26!G9</f>
        <v>0</v>
      </c>
      <c r="M11" s="40">
        <f>июл.26!G9</f>
        <v>0</v>
      </c>
      <c r="N11" s="40">
        <f>авг.26!G9</f>
        <v>0</v>
      </c>
      <c r="O11" s="40">
        <f>сен.26!G9</f>
        <v>0</v>
      </c>
      <c r="P11" s="40">
        <f>окт.26!G9</f>
        <v>0</v>
      </c>
      <c r="Q11" s="40">
        <f>ноя.26!G9</f>
        <v>0</v>
      </c>
      <c r="R11" s="40">
        <f>дек.26!G9</f>
        <v>0</v>
      </c>
    </row>
    <row r="12" spans="1:18" x14ac:dyDescent="0.25">
      <c r="A12" s="41"/>
      <c r="B12" s="76"/>
      <c r="C12" s="109">
        <v>3</v>
      </c>
      <c r="D12" s="98">
        <f>СВОД_2025!E12</f>
        <v>-2069.0200000000013</v>
      </c>
      <c r="E12" s="99">
        <f t="shared" ref="E12:E73" si="1">F12-G12-H12-I12-J12-K12-L12-M12-N12-O12-P12-Q12-R12+D12</f>
        <v>-5226.5200000000023</v>
      </c>
      <c r="F12" s="100">
        <f>янв.26!H10+фев.26!H10+мар.26!H10+апр.26!H10+май.26!H10+июн.26!H10+июл.26!H10+авг.26!H10+сен.26!H10+окт.26!H10+ноя.26!H10+дек.26!H10</f>
        <v>2080</v>
      </c>
      <c r="G12" s="40">
        <f>янв.26!G10</f>
        <v>5237.5000000000009</v>
      </c>
      <c r="H12" s="40">
        <f>фев.26!G10</f>
        <v>0</v>
      </c>
      <c r="I12" s="40">
        <f>мар.26!G10</f>
        <v>0</v>
      </c>
      <c r="J12" s="40">
        <f>апр.26!G10</f>
        <v>0</v>
      </c>
      <c r="K12" s="40">
        <f>май.26!G10</f>
        <v>0</v>
      </c>
      <c r="L12" s="40">
        <f>июн.26!G10</f>
        <v>0</v>
      </c>
      <c r="M12" s="40">
        <f>июл.26!G10</f>
        <v>0</v>
      </c>
      <c r="N12" s="40">
        <f>авг.26!G10</f>
        <v>0</v>
      </c>
      <c r="O12" s="40">
        <f>сен.26!G10</f>
        <v>0</v>
      </c>
      <c r="P12" s="40">
        <f>окт.26!G10</f>
        <v>0</v>
      </c>
      <c r="Q12" s="40">
        <f>ноя.26!G10</f>
        <v>0</v>
      </c>
      <c r="R12" s="40">
        <f>дек.26!G10</f>
        <v>0</v>
      </c>
    </row>
    <row r="13" spans="1:18" x14ac:dyDescent="0.25">
      <c r="A13" s="22"/>
      <c r="B13" s="76"/>
      <c r="C13" s="109">
        <v>4</v>
      </c>
      <c r="D13" s="98">
        <f>СВОД_2025!E13</f>
        <v>326.17999999999665</v>
      </c>
      <c r="E13" s="99">
        <f t="shared" si="1"/>
        <v>326.17999999999665</v>
      </c>
      <c r="F13" s="100">
        <f>янв.26!H11+фев.26!H11+мар.26!H11+апр.26!H11+май.26!H11+июн.26!H11+июл.26!H11+авг.26!H11+сен.26!H11+окт.26!H11+ноя.26!H11+дек.26!H11</f>
        <v>0</v>
      </c>
      <c r="G13" s="40">
        <f>янв.26!G11</f>
        <v>0</v>
      </c>
      <c r="H13" s="40">
        <f>фев.26!G11</f>
        <v>0</v>
      </c>
      <c r="I13" s="40">
        <f>мар.26!G11</f>
        <v>0</v>
      </c>
      <c r="J13" s="40">
        <f>апр.26!G11</f>
        <v>0</v>
      </c>
      <c r="K13" s="40">
        <f>май.26!G11</f>
        <v>0</v>
      </c>
      <c r="L13" s="40">
        <f>июн.26!G11</f>
        <v>0</v>
      </c>
      <c r="M13" s="40">
        <f>июл.26!G11</f>
        <v>0</v>
      </c>
      <c r="N13" s="40">
        <f>авг.26!G11</f>
        <v>0</v>
      </c>
      <c r="O13" s="40">
        <f>сен.26!G11</f>
        <v>0</v>
      </c>
      <c r="P13" s="40">
        <f>окт.26!G11</f>
        <v>0</v>
      </c>
      <c r="Q13" s="40">
        <f>ноя.26!G11</f>
        <v>0</v>
      </c>
      <c r="R13" s="40">
        <f>дек.26!G11</f>
        <v>0</v>
      </c>
    </row>
    <row r="14" spans="1:18" x14ac:dyDescent="0.25">
      <c r="A14" s="114"/>
      <c r="B14" s="76"/>
      <c r="C14" s="109">
        <v>5</v>
      </c>
      <c r="D14" s="98">
        <f>СВОД_2025!E14</f>
        <v>-3619.7400000000061</v>
      </c>
      <c r="E14" s="99">
        <f t="shared" si="1"/>
        <v>-5217.660000000008</v>
      </c>
      <c r="F14" s="100">
        <f>янв.26!H12+фев.26!H12+мар.26!H12+апр.26!H12+май.26!H12+июн.26!H12+июл.26!H12+авг.26!H12+сен.26!H12+окт.26!H12+ноя.26!H12+дек.26!H12</f>
        <v>10000</v>
      </c>
      <c r="G14" s="40">
        <f>янв.26!G12</f>
        <v>11597.920000000002</v>
      </c>
      <c r="H14" s="40">
        <f>фев.26!G12</f>
        <v>0</v>
      </c>
      <c r="I14" s="40">
        <f>мар.26!G12</f>
        <v>0</v>
      </c>
      <c r="J14" s="40">
        <f>апр.26!G12</f>
        <v>0</v>
      </c>
      <c r="K14" s="40">
        <f>май.26!G12</f>
        <v>0</v>
      </c>
      <c r="L14" s="40">
        <f>июн.26!G12</f>
        <v>0</v>
      </c>
      <c r="M14" s="40">
        <f>июл.26!G12</f>
        <v>0</v>
      </c>
      <c r="N14" s="40">
        <f>авг.26!G12</f>
        <v>0</v>
      </c>
      <c r="O14" s="40">
        <f>сен.26!G12</f>
        <v>0</v>
      </c>
      <c r="P14" s="40">
        <f>окт.26!G12</f>
        <v>0</v>
      </c>
      <c r="Q14" s="40">
        <f>ноя.26!G12</f>
        <v>0</v>
      </c>
      <c r="R14" s="40">
        <f>дек.26!G12</f>
        <v>0</v>
      </c>
    </row>
    <row r="15" spans="1:18" x14ac:dyDescent="0.25">
      <c r="A15" s="114"/>
      <c r="B15" s="76"/>
      <c r="C15" s="109">
        <v>6</v>
      </c>
      <c r="D15" s="98">
        <f>СВОД_2025!E15</f>
        <v>0</v>
      </c>
      <c r="E15" s="99">
        <f t="shared" si="1"/>
        <v>0</v>
      </c>
      <c r="F15" s="100">
        <f>янв.26!H13+фев.26!H13+мар.26!H13+апр.26!H13+май.26!H13+июн.26!H13+июл.26!H13+авг.26!H13+сен.26!H13+окт.26!H13+ноя.26!H13+дек.26!H13</f>
        <v>0</v>
      </c>
      <c r="G15" s="40">
        <f>янв.26!G13</f>
        <v>0</v>
      </c>
      <c r="H15" s="40">
        <f>фев.26!G13</f>
        <v>0</v>
      </c>
      <c r="I15" s="40">
        <f>мар.26!G13</f>
        <v>0</v>
      </c>
      <c r="J15" s="40">
        <f>апр.26!G13</f>
        <v>0</v>
      </c>
      <c r="K15" s="40">
        <f>май.26!G13</f>
        <v>0</v>
      </c>
      <c r="L15" s="40">
        <f>июн.26!G13</f>
        <v>0</v>
      </c>
      <c r="M15" s="40">
        <f>июл.26!G13</f>
        <v>0</v>
      </c>
      <c r="N15" s="40">
        <f>авг.26!G13</f>
        <v>0</v>
      </c>
      <c r="O15" s="40">
        <f>сен.26!G13</f>
        <v>0</v>
      </c>
      <c r="P15" s="40">
        <f>окт.26!G13</f>
        <v>0</v>
      </c>
      <c r="Q15" s="40">
        <f>ноя.26!G13</f>
        <v>0</v>
      </c>
      <c r="R15" s="40">
        <f>дек.26!G13</f>
        <v>0</v>
      </c>
    </row>
    <row r="16" spans="1:18" x14ac:dyDescent="0.25">
      <c r="A16" s="114"/>
      <c r="B16" s="76"/>
      <c r="C16" s="109">
        <v>7</v>
      </c>
      <c r="D16" s="98">
        <f>СВОД_2025!E16</f>
        <v>-1565.0300000000038</v>
      </c>
      <c r="E16" s="99">
        <f t="shared" si="1"/>
        <v>-5587.4300000000039</v>
      </c>
      <c r="F16" s="100">
        <f>янв.26!H14+фев.26!H14+мар.26!H14+апр.26!H14+май.26!H14+июн.26!H14+июл.26!H14+авг.26!H14+сен.26!H14+окт.26!H14+ноя.26!H14+дек.26!H14</f>
        <v>0</v>
      </c>
      <c r="G16" s="40">
        <f>янв.26!G14</f>
        <v>4022.4000000000005</v>
      </c>
      <c r="H16" s="40">
        <f>фев.26!G14</f>
        <v>0</v>
      </c>
      <c r="I16" s="40">
        <f>мар.26!G14</f>
        <v>0</v>
      </c>
      <c r="J16" s="40">
        <f>апр.26!G14</f>
        <v>0</v>
      </c>
      <c r="K16" s="40">
        <f>май.26!G14</f>
        <v>0</v>
      </c>
      <c r="L16" s="40">
        <f>июн.26!G14</f>
        <v>0</v>
      </c>
      <c r="M16" s="40">
        <f>июл.26!G14</f>
        <v>0</v>
      </c>
      <c r="N16" s="40">
        <f>авг.26!G14</f>
        <v>0</v>
      </c>
      <c r="O16" s="40">
        <f>сен.26!G14</f>
        <v>0</v>
      </c>
      <c r="P16" s="40">
        <f>окт.26!G14</f>
        <v>0</v>
      </c>
      <c r="Q16" s="40">
        <f>ноя.26!G14</f>
        <v>0</v>
      </c>
      <c r="R16" s="40">
        <f>дек.26!G14</f>
        <v>0</v>
      </c>
    </row>
    <row r="17" spans="1:23" x14ac:dyDescent="0.25">
      <c r="A17" s="115"/>
      <c r="B17" s="76"/>
      <c r="C17" s="109">
        <v>8</v>
      </c>
      <c r="D17" s="98">
        <f>СВОД_2025!E17</f>
        <v>6294.6199999999717</v>
      </c>
      <c r="E17" s="99">
        <f t="shared" si="1"/>
        <v>693.83999999996922</v>
      </c>
      <c r="F17" s="100">
        <f>янв.26!H15+фев.26!H15+мар.26!H15+апр.26!H15+май.26!H15+июн.26!H15+июл.26!H15+авг.26!H15+сен.26!H15+окт.26!H15+ноя.26!H15+дек.26!H15</f>
        <v>11000</v>
      </c>
      <c r="G17" s="40">
        <f>янв.26!G15</f>
        <v>16600.780000000002</v>
      </c>
      <c r="H17" s="40">
        <f>фев.26!G15</f>
        <v>0</v>
      </c>
      <c r="I17" s="40">
        <f>мар.26!G15</f>
        <v>0</v>
      </c>
      <c r="J17" s="40">
        <f>апр.26!G15</f>
        <v>0</v>
      </c>
      <c r="K17" s="40">
        <f>май.26!G15</f>
        <v>0</v>
      </c>
      <c r="L17" s="40">
        <f>июн.26!G15</f>
        <v>0</v>
      </c>
      <c r="M17" s="40">
        <f>июл.26!G15</f>
        <v>0</v>
      </c>
      <c r="N17" s="40">
        <f>авг.26!G15</f>
        <v>0</v>
      </c>
      <c r="O17" s="40">
        <f>сен.26!G15</f>
        <v>0</v>
      </c>
      <c r="P17" s="40">
        <f>окт.26!G15</f>
        <v>0</v>
      </c>
      <c r="Q17" s="40">
        <f>ноя.26!G15</f>
        <v>0</v>
      </c>
      <c r="R17" s="40">
        <f>дек.26!G15</f>
        <v>0</v>
      </c>
    </row>
    <row r="18" spans="1:23" x14ac:dyDescent="0.25">
      <c r="A18" s="114"/>
      <c r="B18" s="76"/>
      <c r="C18" s="109">
        <v>9</v>
      </c>
      <c r="D18" s="98">
        <f>СВОД_2025!E18</f>
        <v>0</v>
      </c>
      <c r="E18" s="99">
        <f t="shared" si="1"/>
        <v>0</v>
      </c>
      <c r="F18" s="100">
        <f>янв.26!H16+фев.26!H16+мар.26!H16+апр.26!H16+май.26!H16+июн.26!H16+июл.26!H16+авг.26!H16+сен.26!H16+окт.26!H16+ноя.26!H16+дек.26!H16</f>
        <v>0</v>
      </c>
      <c r="G18" s="40">
        <f>янв.26!G16</f>
        <v>0</v>
      </c>
      <c r="H18" s="40">
        <f>фев.26!G16</f>
        <v>0</v>
      </c>
      <c r="I18" s="40">
        <f>мар.26!G16</f>
        <v>0</v>
      </c>
      <c r="J18" s="40">
        <f>апр.26!G16</f>
        <v>0</v>
      </c>
      <c r="K18" s="40">
        <f>май.26!G16</f>
        <v>0</v>
      </c>
      <c r="L18" s="40">
        <f>июн.26!G16</f>
        <v>0</v>
      </c>
      <c r="M18" s="40">
        <f>июл.26!G16</f>
        <v>0</v>
      </c>
      <c r="N18" s="40">
        <f>авг.26!G16</f>
        <v>0</v>
      </c>
      <c r="O18" s="40">
        <f>сен.26!G16</f>
        <v>0</v>
      </c>
      <c r="P18" s="40">
        <f>окт.26!G16</f>
        <v>0</v>
      </c>
      <c r="Q18" s="40">
        <f>ноя.26!G16</f>
        <v>0</v>
      </c>
      <c r="R18" s="40">
        <f>дек.26!G16</f>
        <v>0</v>
      </c>
    </row>
    <row r="19" spans="1:23" x14ac:dyDescent="0.25">
      <c r="A19" s="114"/>
      <c r="B19" s="76"/>
      <c r="C19" s="109">
        <v>10</v>
      </c>
      <c r="D19" s="98">
        <f>СВОД_2025!E19</f>
        <v>1000</v>
      </c>
      <c r="E19" s="99">
        <f t="shared" si="1"/>
        <v>1000</v>
      </c>
      <c r="F19" s="100">
        <f>янв.26!H17+фев.26!H17+мар.26!H17+апр.26!H17+май.26!H17+июн.26!H17+июл.26!H17+авг.26!H17+сен.26!H17+окт.26!H17+ноя.26!H17+дек.26!H17</f>
        <v>0</v>
      </c>
      <c r="G19" s="40">
        <f>янв.26!G17</f>
        <v>0</v>
      </c>
      <c r="H19" s="40">
        <f>фев.26!G17</f>
        <v>0</v>
      </c>
      <c r="I19" s="40">
        <f>мар.26!G17</f>
        <v>0</v>
      </c>
      <c r="J19" s="40">
        <f>апр.26!G17</f>
        <v>0</v>
      </c>
      <c r="K19" s="40">
        <f>май.26!G17</f>
        <v>0</v>
      </c>
      <c r="L19" s="40">
        <f>июн.26!G17</f>
        <v>0</v>
      </c>
      <c r="M19" s="40">
        <f>июл.26!G17</f>
        <v>0</v>
      </c>
      <c r="N19" s="40">
        <f>авг.26!G17</f>
        <v>0</v>
      </c>
      <c r="O19" s="40">
        <f>сен.26!G17</f>
        <v>0</v>
      </c>
      <c r="P19" s="40">
        <f>окт.26!G17</f>
        <v>0</v>
      </c>
      <c r="Q19" s="40">
        <f>ноя.26!G17</f>
        <v>0</v>
      </c>
      <c r="R19" s="40">
        <f>дек.26!G17</f>
        <v>0</v>
      </c>
    </row>
    <row r="20" spans="1:23" x14ac:dyDescent="0.25">
      <c r="A20" s="114"/>
      <c r="B20" s="76"/>
      <c r="C20" s="109">
        <v>11</v>
      </c>
      <c r="D20" s="98">
        <f>СВОД_2025!E20</f>
        <v>-6649.5000000000164</v>
      </c>
      <c r="E20" s="99">
        <f t="shared" si="1"/>
        <v>-24901.140000000021</v>
      </c>
      <c r="F20" s="100">
        <f>янв.26!H18+фев.26!H18+мар.26!H18+апр.26!H18+май.26!H18+июн.26!H18+июл.26!H18+авг.26!H18+сен.26!H18+окт.26!H18+ноя.26!H18+дек.26!H18</f>
        <v>0</v>
      </c>
      <c r="G20" s="40">
        <f>янв.26!G18</f>
        <v>18251.640000000003</v>
      </c>
      <c r="H20" s="40">
        <f>фев.26!G18</f>
        <v>0</v>
      </c>
      <c r="I20" s="40">
        <f>мар.26!G18</f>
        <v>0</v>
      </c>
      <c r="J20" s="40">
        <f>апр.26!G18</f>
        <v>0</v>
      </c>
      <c r="K20" s="40">
        <f>май.26!G18</f>
        <v>0</v>
      </c>
      <c r="L20" s="40">
        <f>июн.26!G18</f>
        <v>0</v>
      </c>
      <c r="M20" s="40">
        <f>июл.26!G18</f>
        <v>0</v>
      </c>
      <c r="N20" s="40">
        <f>авг.26!G18</f>
        <v>0</v>
      </c>
      <c r="O20" s="40">
        <f>сен.26!G18</f>
        <v>0</v>
      </c>
      <c r="P20" s="40">
        <f>окт.26!G18</f>
        <v>0</v>
      </c>
      <c r="Q20" s="40">
        <f>ноя.26!G18</f>
        <v>0</v>
      </c>
      <c r="R20" s="40">
        <f>дек.26!G18</f>
        <v>0</v>
      </c>
    </row>
    <row r="21" spans="1:23" x14ac:dyDescent="0.25">
      <c r="A21" s="22"/>
      <c r="B21" s="76"/>
      <c r="C21" s="109">
        <v>12</v>
      </c>
      <c r="D21" s="98">
        <f>СВОД_2025!E21</f>
        <v>-4962.6699999999973</v>
      </c>
      <c r="E21" s="99">
        <f t="shared" si="1"/>
        <v>-4962.6699999999973</v>
      </c>
      <c r="F21" s="100">
        <f>янв.26!H19+фев.26!H19+мар.26!H19+апр.26!H19+май.26!H19+июн.26!H19+июл.26!H19+авг.26!H19+сен.26!H19+окт.26!H19+ноя.26!H19+дек.26!H19</f>
        <v>10120.61</v>
      </c>
      <c r="G21" s="40">
        <f>янв.26!G19</f>
        <v>10120.61</v>
      </c>
      <c r="H21" s="40">
        <f>фев.26!G19</f>
        <v>0</v>
      </c>
      <c r="I21" s="40">
        <f>мар.26!G19</f>
        <v>0</v>
      </c>
      <c r="J21" s="40">
        <f>апр.26!G19</f>
        <v>0</v>
      </c>
      <c r="K21" s="40">
        <f>май.26!G19</f>
        <v>0</v>
      </c>
      <c r="L21" s="40">
        <f>июн.26!G19</f>
        <v>0</v>
      </c>
      <c r="M21" s="40">
        <f>июл.26!G19</f>
        <v>0</v>
      </c>
      <c r="N21" s="40">
        <f>авг.26!G19</f>
        <v>0</v>
      </c>
      <c r="O21" s="40">
        <f>сен.26!G19</f>
        <v>0</v>
      </c>
      <c r="P21" s="40">
        <f>окт.26!G19</f>
        <v>0</v>
      </c>
      <c r="Q21" s="40">
        <f>ноя.26!G19</f>
        <v>0</v>
      </c>
      <c r="R21" s="40">
        <f>дек.26!G19</f>
        <v>0</v>
      </c>
    </row>
    <row r="22" spans="1:23" x14ac:dyDescent="0.25">
      <c r="A22" s="22"/>
      <c r="B22" s="76"/>
      <c r="C22" s="109">
        <v>13</v>
      </c>
      <c r="D22" s="98">
        <f>СВОД_2025!E22</f>
        <v>34033.769999999997</v>
      </c>
      <c r="E22" s="99">
        <f t="shared" si="1"/>
        <v>26605.279999999999</v>
      </c>
      <c r="F22" s="100">
        <f>янв.26!H20+фев.26!H20+мар.26!H20+апр.26!H20+май.26!H20+июн.26!H20+июл.26!H20+авг.26!H20+сен.26!H20+окт.26!H20+ноя.26!H20+дек.26!H20</f>
        <v>0</v>
      </c>
      <c r="G22" s="40">
        <f>янв.26!G20</f>
        <v>7428.49</v>
      </c>
      <c r="H22" s="40">
        <f>фев.26!G20</f>
        <v>0</v>
      </c>
      <c r="I22" s="40">
        <f>мар.26!G20</f>
        <v>0</v>
      </c>
      <c r="J22" s="40">
        <f>апр.26!G20</f>
        <v>0</v>
      </c>
      <c r="K22" s="40">
        <f>май.26!G20</f>
        <v>0</v>
      </c>
      <c r="L22" s="40">
        <f>июн.26!G20</f>
        <v>0</v>
      </c>
      <c r="M22" s="40">
        <f>июл.26!G20</f>
        <v>0</v>
      </c>
      <c r="N22" s="40">
        <f>авг.26!G20</f>
        <v>0</v>
      </c>
      <c r="O22" s="40">
        <f>сен.26!G20</f>
        <v>0</v>
      </c>
      <c r="P22" s="40">
        <f>окт.26!G20</f>
        <v>0</v>
      </c>
      <c r="Q22" s="40">
        <f>ноя.26!G20</f>
        <v>0</v>
      </c>
      <c r="R22" s="40">
        <f>дек.26!G20</f>
        <v>0</v>
      </c>
    </row>
    <row r="23" spans="1:23" x14ac:dyDescent="0.25">
      <c r="A23" s="22"/>
      <c r="B23" s="76"/>
      <c r="C23" s="109">
        <v>14</v>
      </c>
      <c r="D23" s="98">
        <f>СВОД_2025!E23</f>
        <v>-9414.9900000000125</v>
      </c>
      <c r="E23" s="99">
        <f t="shared" si="1"/>
        <v>-16265.940000000013</v>
      </c>
      <c r="F23" s="100">
        <f>янв.26!H21+фев.26!H21+мар.26!H21+апр.26!H21+май.26!H21+июн.26!H21+июл.26!H21+авг.26!H21+сен.26!H21+окт.26!H21+ноя.26!H21+дек.26!H21</f>
        <v>9414.99</v>
      </c>
      <c r="G23" s="40">
        <f>янв.26!G21</f>
        <v>16265.94</v>
      </c>
      <c r="H23" s="40">
        <f>фев.26!G21</f>
        <v>0</v>
      </c>
      <c r="I23" s="40">
        <f>мар.26!G21</f>
        <v>0</v>
      </c>
      <c r="J23" s="40">
        <f>апр.26!G21</f>
        <v>0</v>
      </c>
      <c r="K23" s="40">
        <f>май.26!G21</f>
        <v>0</v>
      </c>
      <c r="L23" s="40">
        <f>июн.26!G21</f>
        <v>0</v>
      </c>
      <c r="M23" s="40">
        <f>июл.26!G21</f>
        <v>0</v>
      </c>
      <c r="N23" s="40">
        <f>авг.26!G21</f>
        <v>0</v>
      </c>
      <c r="O23" s="40">
        <f>сен.26!G21</f>
        <v>0</v>
      </c>
      <c r="P23" s="40">
        <f>окт.26!G21</f>
        <v>0</v>
      </c>
      <c r="Q23" s="40">
        <f>ноя.26!G21</f>
        <v>0</v>
      </c>
      <c r="R23" s="40">
        <f>дек.26!G21</f>
        <v>0</v>
      </c>
    </row>
    <row r="24" spans="1:23" x14ac:dyDescent="0.25">
      <c r="A24" s="114"/>
      <c r="B24" s="76"/>
      <c r="C24" s="109">
        <v>15</v>
      </c>
      <c r="D24" s="98">
        <f>СВОД_2025!E24</f>
        <v>0</v>
      </c>
      <c r="E24" s="99">
        <f t="shared" si="1"/>
        <v>0</v>
      </c>
      <c r="F24" s="100">
        <f>янв.26!H22+фев.26!H22+мар.26!H22+апр.26!H22+май.26!H22+июн.26!H22+июл.26!H22+авг.26!H22+сен.26!H22+окт.26!H22+ноя.26!H22+дек.26!H22</f>
        <v>0</v>
      </c>
      <c r="G24" s="40">
        <f>янв.26!G22</f>
        <v>0</v>
      </c>
      <c r="H24" s="40">
        <f>фев.26!G22</f>
        <v>0</v>
      </c>
      <c r="I24" s="40">
        <f>мар.26!G22</f>
        <v>0</v>
      </c>
      <c r="J24" s="40">
        <f>апр.26!G22</f>
        <v>0</v>
      </c>
      <c r="K24" s="40">
        <f>май.26!G22</f>
        <v>0</v>
      </c>
      <c r="L24" s="40">
        <f>июн.26!G22</f>
        <v>0</v>
      </c>
      <c r="M24" s="40">
        <f>июл.26!G22</f>
        <v>0</v>
      </c>
      <c r="N24" s="40">
        <f>авг.26!G22</f>
        <v>0</v>
      </c>
      <c r="O24" s="40">
        <f>сен.26!G22</f>
        <v>0</v>
      </c>
      <c r="P24" s="40">
        <f>окт.26!G22</f>
        <v>0</v>
      </c>
      <c r="Q24" s="40">
        <f>ноя.26!G22</f>
        <v>0</v>
      </c>
      <c r="R24" s="40">
        <f>дек.26!G22</f>
        <v>0</v>
      </c>
    </row>
    <row r="25" spans="1:23" x14ac:dyDescent="0.25">
      <c r="A25" s="114"/>
      <c r="B25" s="76"/>
      <c r="C25" s="109">
        <v>16</v>
      </c>
      <c r="D25" s="98">
        <f>СВОД_2025!E25</f>
        <v>0</v>
      </c>
      <c r="E25" s="99">
        <f t="shared" si="1"/>
        <v>0</v>
      </c>
      <c r="F25" s="100">
        <f>янв.26!H23+фев.26!H23+мар.26!H23+апр.26!H23+май.26!H23+июн.26!H23+июл.26!H23+авг.26!H23+сен.26!H23+окт.26!H23+ноя.26!H23+дек.26!H23</f>
        <v>0</v>
      </c>
      <c r="G25" s="40">
        <f>янв.26!G23</f>
        <v>0</v>
      </c>
      <c r="H25" s="40">
        <f>фев.26!G23</f>
        <v>0</v>
      </c>
      <c r="I25" s="40">
        <f>мар.26!G23</f>
        <v>0</v>
      </c>
      <c r="J25" s="40">
        <f>апр.26!G23</f>
        <v>0</v>
      </c>
      <c r="K25" s="40">
        <f>май.26!G23</f>
        <v>0</v>
      </c>
      <c r="L25" s="40">
        <f>июн.26!G23</f>
        <v>0</v>
      </c>
      <c r="M25" s="40">
        <f>июл.26!G23</f>
        <v>0</v>
      </c>
      <c r="N25" s="40">
        <f>авг.26!G23</f>
        <v>0</v>
      </c>
      <c r="O25" s="40">
        <f>сен.26!G23</f>
        <v>0</v>
      </c>
      <c r="P25" s="40">
        <f>окт.26!G23</f>
        <v>0</v>
      </c>
      <c r="Q25" s="40">
        <f>ноя.26!G23</f>
        <v>0</v>
      </c>
      <c r="R25" s="40">
        <f>дек.26!G23</f>
        <v>0</v>
      </c>
    </row>
    <row r="26" spans="1:23" x14ac:dyDescent="0.25">
      <c r="A26" s="114"/>
      <c r="B26" s="76"/>
      <c r="C26" s="109">
        <v>17</v>
      </c>
      <c r="D26" s="98">
        <f>СВОД_2025!E26</f>
        <v>-12252.209999999972</v>
      </c>
      <c r="E26" s="99">
        <f t="shared" si="1"/>
        <v>-22834.839999999975</v>
      </c>
      <c r="F26" s="100">
        <f>янв.26!H24+фев.26!H24+мар.26!H24+апр.26!H24+май.26!H24+июн.26!H24+июл.26!H24+авг.26!H24+сен.26!H24+окт.26!H24+ноя.26!H24+дек.26!H24</f>
        <v>13803.7</v>
      </c>
      <c r="G26" s="40">
        <f>янв.26!G24</f>
        <v>24386.33</v>
      </c>
      <c r="H26" s="40">
        <f>фев.26!G24</f>
        <v>0</v>
      </c>
      <c r="I26" s="40">
        <f>мар.26!G24</f>
        <v>0</v>
      </c>
      <c r="J26" s="40">
        <f>апр.26!G24</f>
        <v>0</v>
      </c>
      <c r="K26" s="40">
        <f>май.26!G24</f>
        <v>0</v>
      </c>
      <c r="L26" s="40">
        <f>июн.26!G24</f>
        <v>0</v>
      </c>
      <c r="M26" s="40">
        <f>июл.26!G24</f>
        <v>0</v>
      </c>
      <c r="N26" s="40">
        <f>авг.26!G24</f>
        <v>0</v>
      </c>
      <c r="O26" s="40">
        <f>сен.26!G24</f>
        <v>0</v>
      </c>
      <c r="P26" s="40">
        <f>окт.26!G24</f>
        <v>0</v>
      </c>
      <c r="Q26" s="40">
        <f>ноя.26!G24</f>
        <v>0</v>
      </c>
      <c r="R26" s="40">
        <f>дек.26!G24</f>
        <v>0</v>
      </c>
    </row>
    <row r="27" spans="1:23" x14ac:dyDescent="0.25">
      <c r="A27" s="22"/>
      <c r="B27" s="76"/>
      <c r="C27" s="109">
        <v>18</v>
      </c>
      <c r="D27" s="98">
        <f>СВОД_2025!E27</f>
        <v>-561.31999999999653</v>
      </c>
      <c r="E27" s="99">
        <f t="shared" si="1"/>
        <v>1441.3000000000025</v>
      </c>
      <c r="F27" s="100">
        <f>янв.26!H25+фев.26!H25+мар.26!H25+апр.26!H25+май.26!H25+июн.26!H25+июл.26!H25+авг.26!H25+сен.26!H25+окт.26!H25+ноя.26!H25+дек.26!H25</f>
        <v>15000</v>
      </c>
      <c r="G27" s="40">
        <f>янв.26!G25</f>
        <v>12997.380000000001</v>
      </c>
      <c r="H27" s="40">
        <f>фев.26!G25</f>
        <v>0</v>
      </c>
      <c r="I27" s="40">
        <f>мар.26!G25</f>
        <v>0</v>
      </c>
      <c r="J27" s="40">
        <f>апр.26!G25</f>
        <v>0</v>
      </c>
      <c r="K27" s="40">
        <f>май.26!G25</f>
        <v>0</v>
      </c>
      <c r="L27" s="40">
        <f>июн.26!G25</f>
        <v>0</v>
      </c>
      <c r="M27" s="40">
        <f>июл.26!G25</f>
        <v>0</v>
      </c>
      <c r="N27" s="40">
        <f>авг.26!G25</f>
        <v>0</v>
      </c>
      <c r="O27" s="40">
        <f>сен.26!G25</f>
        <v>0</v>
      </c>
      <c r="P27" s="40">
        <f>окт.26!G25</f>
        <v>0</v>
      </c>
      <c r="Q27" s="40">
        <f>ноя.26!G25</f>
        <v>0</v>
      </c>
      <c r="R27" s="40">
        <f>дек.26!G25</f>
        <v>0</v>
      </c>
      <c r="W27" t="s">
        <v>6</v>
      </c>
    </row>
    <row r="28" spans="1:23" x14ac:dyDescent="0.25">
      <c r="A28" s="41"/>
      <c r="B28" s="76"/>
      <c r="C28" s="109">
        <v>19</v>
      </c>
      <c r="D28" s="98">
        <f>СВОД_2025!E28</f>
        <v>7698.2200000000012</v>
      </c>
      <c r="E28" s="99">
        <f t="shared" si="1"/>
        <v>8572.52</v>
      </c>
      <c r="F28" s="100">
        <f>янв.26!H26+фев.26!H26+мар.26!H26+апр.26!H26+май.26!H26+июн.26!H26+июл.26!H26+авг.26!H26+сен.26!H26+окт.26!H26+ноя.26!H26+дек.26!H26</f>
        <v>1000</v>
      </c>
      <c r="G28" s="40">
        <f>янв.26!G26</f>
        <v>125.70000000000002</v>
      </c>
      <c r="H28" s="40">
        <f>фев.26!G26</f>
        <v>0</v>
      </c>
      <c r="I28" s="40">
        <f>мар.26!G26</f>
        <v>0</v>
      </c>
      <c r="J28" s="40">
        <f>апр.26!G26</f>
        <v>0</v>
      </c>
      <c r="K28" s="40">
        <f>май.26!G26</f>
        <v>0</v>
      </c>
      <c r="L28" s="40">
        <f>июн.26!G26</f>
        <v>0</v>
      </c>
      <c r="M28" s="40">
        <f>июл.26!G26</f>
        <v>0</v>
      </c>
      <c r="N28" s="40">
        <f>авг.26!G26</f>
        <v>0</v>
      </c>
      <c r="O28" s="40">
        <f>сен.26!G26</f>
        <v>0</v>
      </c>
      <c r="P28" s="40">
        <f>окт.26!G26</f>
        <v>0</v>
      </c>
      <c r="Q28" s="40">
        <f>ноя.26!G26</f>
        <v>0</v>
      </c>
      <c r="R28" s="40">
        <f>дек.26!G26</f>
        <v>0</v>
      </c>
    </row>
    <row r="29" spans="1:23" x14ac:dyDescent="0.25">
      <c r="A29" s="114"/>
      <c r="B29" s="76"/>
      <c r="C29" s="109">
        <v>20</v>
      </c>
      <c r="D29" s="98">
        <f>СВОД_2025!E29</f>
        <v>405.19999999999982</v>
      </c>
      <c r="E29" s="99">
        <f t="shared" si="1"/>
        <v>405.19999999999982</v>
      </c>
      <c r="F29" s="100">
        <f>янв.26!H27+фев.26!H27+мар.26!H27+апр.26!H27+май.26!H27+июн.26!H27+июл.26!H27+авг.26!H27+сен.26!H27+окт.26!H27+ноя.26!H27+дек.26!H27</f>
        <v>0</v>
      </c>
      <c r="G29" s="40">
        <f>янв.26!G27</f>
        <v>0</v>
      </c>
      <c r="H29" s="40">
        <f>фев.26!G27</f>
        <v>0</v>
      </c>
      <c r="I29" s="40">
        <f>мар.26!G27</f>
        <v>0</v>
      </c>
      <c r="J29" s="40">
        <f>апр.26!G27</f>
        <v>0</v>
      </c>
      <c r="K29" s="40">
        <f>май.26!G27</f>
        <v>0</v>
      </c>
      <c r="L29" s="40">
        <f>июн.26!G27</f>
        <v>0</v>
      </c>
      <c r="M29" s="40">
        <f>июл.26!G27</f>
        <v>0</v>
      </c>
      <c r="N29" s="40">
        <f>авг.26!G27</f>
        <v>0</v>
      </c>
      <c r="O29" s="40">
        <f>сен.26!G27</f>
        <v>0</v>
      </c>
      <c r="P29" s="40">
        <f>окт.26!G27</f>
        <v>0</v>
      </c>
      <c r="Q29" s="40">
        <f>ноя.26!G27</f>
        <v>0</v>
      </c>
      <c r="R29" s="40">
        <f>дек.26!G27</f>
        <v>0</v>
      </c>
    </row>
    <row r="30" spans="1:23" x14ac:dyDescent="0.25">
      <c r="A30" s="114"/>
      <c r="B30" s="76"/>
      <c r="C30" s="109">
        <v>21</v>
      </c>
      <c r="D30" s="98">
        <f>СВОД_2025!E30</f>
        <v>1989.31</v>
      </c>
      <c r="E30" s="99">
        <f t="shared" si="1"/>
        <v>1972.55</v>
      </c>
      <c r="F30" s="100">
        <f>янв.26!H28+фев.26!H28+мар.26!H28+апр.26!H28+май.26!H28+июн.26!H28+июл.26!H28+авг.26!H28+сен.26!H28+окт.26!H28+ноя.26!H28+дек.26!H28</f>
        <v>0</v>
      </c>
      <c r="G30" s="40">
        <f>янв.26!G28</f>
        <v>16.760000000000002</v>
      </c>
      <c r="H30" s="40">
        <f>фев.26!G28</f>
        <v>0</v>
      </c>
      <c r="I30" s="40">
        <f>мар.26!G28</f>
        <v>0</v>
      </c>
      <c r="J30" s="40">
        <f>апр.26!G28</f>
        <v>0</v>
      </c>
      <c r="K30" s="40">
        <f>май.26!G28</f>
        <v>0</v>
      </c>
      <c r="L30" s="40">
        <f>июн.26!G28</f>
        <v>0</v>
      </c>
      <c r="M30" s="40">
        <f>июл.26!G28</f>
        <v>0</v>
      </c>
      <c r="N30" s="40">
        <f>авг.26!G28</f>
        <v>0</v>
      </c>
      <c r="O30" s="40">
        <f>сен.26!G28</f>
        <v>0</v>
      </c>
      <c r="P30" s="40">
        <f>окт.26!G28</f>
        <v>0</v>
      </c>
      <c r="Q30" s="40">
        <f>ноя.26!G28</f>
        <v>0</v>
      </c>
      <c r="R30" s="40">
        <f>дек.26!G28</f>
        <v>0</v>
      </c>
    </row>
    <row r="31" spans="1:23" x14ac:dyDescent="0.25">
      <c r="A31" s="41"/>
      <c r="B31" s="76"/>
      <c r="C31" s="109">
        <v>22</v>
      </c>
      <c r="D31" s="98">
        <f>СВОД_2025!E31</f>
        <v>-4024.0200000000036</v>
      </c>
      <c r="E31" s="99">
        <f t="shared" si="1"/>
        <v>1133.4599999999959</v>
      </c>
      <c r="F31" s="100">
        <f>янв.26!H29+фев.26!H29+мар.26!H29+апр.26!H29+май.26!H29+июн.26!H29+июл.26!H29+авг.26!H29+сен.26!H29+окт.26!H29+ноя.26!H29+дек.26!H29</f>
        <v>12001</v>
      </c>
      <c r="G31" s="40">
        <f>янв.26!G29</f>
        <v>6843.52</v>
      </c>
      <c r="H31" s="40">
        <f>фев.26!G29</f>
        <v>0</v>
      </c>
      <c r="I31" s="40">
        <f>мар.26!G29</f>
        <v>0</v>
      </c>
      <c r="J31" s="40">
        <f>апр.26!G29</f>
        <v>0</v>
      </c>
      <c r="K31" s="40">
        <f>май.26!G29</f>
        <v>0</v>
      </c>
      <c r="L31" s="40">
        <f>июн.26!G29</f>
        <v>0</v>
      </c>
      <c r="M31" s="40">
        <f>июл.26!G29</f>
        <v>0</v>
      </c>
      <c r="N31" s="40">
        <f>авг.26!G29</f>
        <v>0</v>
      </c>
      <c r="O31" s="40">
        <f>сен.26!G29</f>
        <v>0</v>
      </c>
      <c r="P31" s="40">
        <f>окт.26!G29</f>
        <v>0</v>
      </c>
      <c r="Q31" s="40">
        <f>ноя.26!G29</f>
        <v>0</v>
      </c>
      <c r="R31" s="40">
        <f>дек.26!G29</f>
        <v>0</v>
      </c>
    </row>
    <row r="32" spans="1:23" x14ac:dyDescent="0.25">
      <c r="A32" s="114"/>
      <c r="B32" s="76"/>
      <c r="C32" s="109">
        <v>23</v>
      </c>
      <c r="D32" s="98">
        <f>СВОД_2025!E32</f>
        <v>0</v>
      </c>
      <c r="E32" s="99">
        <f t="shared" si="1"/>
        <v>0</v>
      </c>
      <c r="F32" s="100">
        <f>янв.26!H30+фев.26!H30+мар.26!H30+апр.26!H30+май.26!H30+июн.26!H30+июл.26!H30+авг.26!H30+сен.26!H30+окт.26!H30+ноя.26!H30+дек.26!H30</f>
        <v>0</v>
      </c>
      <c r="G32" s="40">
        <f>янв.26!G30</f>
        <v>0</v>
      </c>
      <c r="H32" s="40">
        <f>фев.26!G30</f>
        <v>0</v>
      </c>
      <c r="I32" s="40">
        <f>мар.26!G30</f>
        <v>0</v>
      </c>
      <c r="J32" s="40">
        <f>апр.26!G30</f>
        <v>0</v>
      </c>
      <c r="K32" s="40">
        <f>май.26!G30</f>
        <v>0</v>
      </c>
      <c r="L32" s="40">
        <f>июн.26!G30</f>
        <v>0</v>
      </c>
      <c r="M32" s="40">
        <f>июл.26!G30</f>
        <v>0</v>
      </c>
      <c r="N32" s="40">
        <f>авг.26!G30</f>
        <v>0</v>
      </c>
      <c r="O32" s="40">
        <f>сен.26!G30</f>
        <v>0</v>
      </c>
      <c r="P32" s="40">
        <f>окт.26!G30</f>
        <v>0</v>
      </c>
      <c r="Q32" s="40">
        <f>ноя.26!G30</f>
        <v>0</v>
      </c>
      <c r="R32" s="40">
        <f>дек.26!G30</f>
        <v>0</v>
      </c>
    </row>
    <row r="33" spans="1:18" x14ac:dyDescent="0.25">
      <c r="A33" s="114"/>
      <c r="B33" s="76"/>
      <c r="C33" s="109">
        <v>24</v>
      </c>
      <c r="D33" s="98">
        <f>СВОД_2025!E33</f>
        <v>0</v>
      </c>
      <c r="E33" s="99">
        <f t="shared" si="1"/>
        <v>0</v>
      </c>
      <c r="F33" s="100">
        <f>янв.26!H31+фев.26!H31+мар.26!H31+апр.26!H31+май.26!H31+июн.26!H31+июл.26!H31+авг.26!H31+сен.26!H31+окт.26!H31+ноя.26!H31+дек.26!H31</f>
        <v>0</v>
      </c>
      <c r="G33" s="40">
        <f>янв.26!G31</f>
        <v>0</v>
      </c>
      <c r="H33" s="40">
        <f>фев.26!G31</f>
        <v>0</v>
      </c>
      <c r="I33" s="40">
        <f>мар.26!G31</f>
        <v>0</v>
      </c>
      <c r="J33" s="40">
        <f>апр.26!G31</f>
        <v>0</v>
      </c>
      <c r="K33" s="40">
        <f>май.26!G31</f>
        <v>0</v>
      </c>
      <c r="L33" s="40">
        <f>июн.26!G31</f>
        <v>0</v>
      </c>
      <c r="M33" s="40">
        <f>июл.26!G31</f>
        <v>0</v>
      </c>
      <c r="N33" s="40">
        <f>авг.26!G31</f>
        <v>0</v>
      </c>
      <c r="O33" s="40">
        <f>сен.26!G31</f>
        <v>0</v>
      </c>
      <c r="P33" s="40">
        <f>окт.26!G31</f>
        <v>0</v>
      </c>
      <c r="Q33" s="40">
        <f>ноя.26!G31</f>
        <v>0</v>
      </c>
      <c r="R33" s="40">
        <f>дек.26!G31</f>
        <v>0</v>
      </c>
    </row>
    <row r="34" spans="1:18" x14ac:dyDescent="0.25">
      <c r="A34" s="22"/>
      <c r="B34" s="76"/>
      <c r="C34" s="109">
        <v>25</v>
      </c>
      <c r="D34" s="98">
        <f>СВОД_2025!E34</f>
        <v>-2773.8800000000069</v>
      </c>
      <c r="E34" s="99">
        <f t="shared" si="1"/>
        <v>-4669.5400000000063</v>
      </c>
      <c r="F34" s="100">
        <f>янв.26!H32+фев.26!H32+мар.26!H32+апр.26!H32+май.26!H32+июн.26!H32+июл.26!H32+авг.26!H32+сен.26!H32+окт.26!H32+ноя.26!H32+дек.26!H32</f>
        <v>2872.16</v>
      </c>
      <c r="G34" s="40">
        <f>янв.26!G32</f>
        <v>4767.82</v>
      </c>
      <c r="H34" s="40">
        <f>фев.26!G32</f>
        <v>0</v>
      </c>
      <c r="I34" s="40">
        <f>мар.26!G32</f>
        <v>0</v>
      </c>
      <c r="J34" s="40">
        <f>апр.26!G32</f>
        <v>0</v>
      </c>
      <c r="K34" s="40">
        <f>май.26!G32</f>
        <v>0</v>
      </c>
      <c r="L34" s="40">
        <f>июн.26!G32</f>
        <v>0</v>
      </c>
      <c r="M34" s="40">
        <f>июл.26!G32</f>
        <v>0</v>
      </c>
      <c r="N34" s="40">
        <f>авг.26!G32</f>
        <v>0</v>
      </c>
      <c r="O34" s="40">
        <f>сен.26!G32</f>
        <v>0</v>
      </c>
      <c r="P34" s="40">
        <f>окт.26!G32</f>
        <v>0</v>
      </c>
      <c r="Q34" s="40">
        <f>ноя.26!G32</f>
        <v>0</v>
      </c>
      <c r="R34" s="40">
        <f>дек.26!G32</f>
        <v>0</v>
      </c>
    </row>
    <row r="35" spans="1:18" x14ac:dyDescent="0.25">
      <c r="A35" s="41"/>
      <c r="B35" s="76"/>
      <c r="C35" s="109">
        <v>26</v>
      </c>
      <c r="D35" s="98">
        <f>СВОД_2025!E35</f>
        <v>-0.11000000000000032</v>
      </c>
      <c r="E35" s="99">
        <f t="shared" si="1"/>
        <v>-0.11000000000000032</v>
      </c>
      <c r="F35" s="100">
        <f>янв.26!H33+фев.26!H33+мар.26!H33+апр.26!H33+май.26!H33+июн.26!H33+июл.26!H33+авг.26!H33+сен.26!H33+окт.26!H33+ноя.26!H33+дек.26!H33</f>
        <v>0</v>
      </c>
      <c r="G35" s="40">
        <f>янв.26!G33</f>
        <v>0</v>
      </c>
      <c r="H35" s="40">
        <f>фев.26!G33</f>
        <v>0</v>
      </c>
      <c r="I35" s="40">
        <f>мар.26!G33</f>
        <v>0</v>
      </c>
      <c r="J35" s="40">
        <f>апр.26!G33</f>
        <v>0</v>
      </c>
      <c r="K35" s="40">
        <f>май.26!G33</f>
        <v>0</v>
      </c>
      <c r="L35" s="40">
        <f>июн.26!G33</f>
        <v>0</v>
      </c>
      <c r="M35" s="40">
        <f>июл.26!G33</f>
        <v>0</v>
      </c>
      <c r="N35" s="40">
        <f>авг.26!G33</f>
        <v>0</v>
      </c>
      <c r="O35" s="40">
        <f>сен.26!G33</f>
        <v>0</v>
      </c>
      <c r="P35" s="40">
        <f>окт.26!G33</f>
        <v>0</v>
      </c>
      <c r="Q35" s="40">
        <f>ноя.26!G33</f>
        <v>0</v>
      </c>
      <c r="R35" s="40">
        <f>дек.26!G33</f>
        <v>0</v>
      </c>
    </row>
    <row r="36" spans="1:18" x14ac:dyDescent="0.25">
      <c r="A36" s="22"/>
      <c r="B36" s="76"/>
      <c r="C36" s="109">
        <v>27</v>
      </c>
      <c r="D36" s="98">
        <f>СВОД_2025!E36</f>
        <v>0</v>
      </c>
      <c r="E36" s="99">
        <f t="shared" si="1"/>
        <v>0</v>
      </c>
      <c r="F36" s="100">
        <f>янв.26!H34+фев.26!H34+мар.26!H34+апр.26!H34+май.26!H34+июн.26!H34+июл.26!H34+авг.26!H34+сен.26!H34+окт.26!H34+ноя.26!H34+дек.26!H34</f>
        <v>0</v>
      </c>
      <c r="G36" s="40">
        <f>янв.26!G34</f>
        <v>0</v>
      </c>
      <c r="H36" s="40">
        <f>фев.26!G34</f>
        <v>0</v>
      </c>
      <c r="I36" s="40">
        <f>мар.26!G34</f>
        <v>0</v>
      </c>
      <c r="J36" s="40">
        <f>апр.26!G34</f>
        <v>0</v>
      </c>
      <c r="K36" s="40">
        <f>май.26!G34</f>
        <v>0</v>
      </c>
      <c r="L36" s="40">
        <f>июн.26!G34</f>
        <v>0</v>
      </c>
      <c r="M36" s="40">
        <f>июл.26!G34</f>
        <v>0</v>
      </c>
      <c r="N36" s="40">
        <f>авг.26!G34</f>
        <v>0</v>
      </c>
      <c r="O36" s="40">
        <f>сен.26!G34</f>
        <v>0</v>
      </c>
      <c r="P36" s="40">
        <f>окт.26!G34</f>
        <v>0</v>
      </c>
      <c r="Q36" s="40">
        <f>ноя.26!G34</f>
        <v>0</v>
      </c>
      <c r="R36" s="40">
        <f>дек.26!G34</f>
        <v>0</v>
      </c>
    </row>
    <row r="37" spans="1:18" x14ac:dyDescent="0.25">
      <c r="A37" s="22"/>
      <c r="B37" s="76"/>
      <c r="C37" s="109">
        <v>28</v>
      </c>
      <c r="D37" s="98">
        <f>СВОД_2025!E37</f>
        <v>0</v>
      </c>
      <c r="E37" s="99">
        <f t="shared" si="1"/>
        <v>0</v>
      </c>
      <c r="F37" s="100">
        <f>янв.26!H35+фев.26!H35+мар.26!H35+апр.26!H35+май.26!H35+июн.26!H35+июл.26!H35+авг.26!H35+сен.26!H35+окт.26!H35+ноя.26!H35+дек.26!H35</f>
        <v>0</v>
      </c>
      <c r="G37" s="40">
        <f>янв.26!G35</f>
        <v>0</v>
      </c>
      <c r="H37" s="40">
        <f>фев.26!G35</f>
        <v>0</v>
      </c>
      <c r="I37" s="40">
        <f>мар.26!G35</f>
        <v>0</v>
      </c>
      <c r="J37" s="40">
        <f>апр.26!G35</f>
        <v>0</v>
      </c>
      <c r="K37" s="40">
        <f>май.26!G35</f>
        <v>0</v>
      </c>
      <c r="L37" s="40">
        <f>июн.26!G35</f>
        <v>0</v>
      </c>
      <c r="M37" s="40">
        <f>июл.26!G35</f>
        <v>0</v>
      </c>
      <c r="N37" s="40">
        <f>авг.26!G35</f>
        <v>0</v>
      </c>
      <c r="O37" s="40">
        <f>сен.26!G35</f>
        <v>0</v>
      </c>
      <c r="P37" s="40">
        <f>окт.26!G35</f>
        <v>0</v>
      </c>
      <c r="Q37" s="40">
        <f>ноя.26!G35</f>
        <v>0</v>
      </c>
      <c r="R37" s="40">
        <f>дек.26!G35</f>
        <v>0</v>
      </c>
    </row>
    <row r="38" spans="1:18" x14ac:dyDescent="0.25">
      <c r="A38" s="22"/>
      <c r="B38" s="76"/>
      <c r="C38" s="109">
        <v>29</v>
      </c>
      <c r="D38" s="98">
        <f>СВОД_2025!E38</f>
        <v>0</v>
      </c>
      <c r="E38" s="99">
        <f t="shared" si="1"/>
        <v>0</v>
      </c>
      <c r="F38" s="100">
        <f>янв.26!H36+фев.26!H36+мар.26!H36+апр.26!H36+май.26!H36+июн.26!H36+июл.26!H36+авг.26!H36+сен.26!H36+окт.26!H36+ноя.26!H36+дек.26!H36</f>
        <v>0</v>
      </c>
      <c r="G38" s="40">
        <f>янв.26!G36</f>
        <v>0</v>
      </c>
      <c r="H38" s="40">
        <f>фев.26!G36</f>
        <v>0</v>
      </c>
      <c r="I38" s="40">
        <f>мар.26!G36</f>
        <v>0</v>
      </c>
      <c r="J38" s="40">
        <f>апр.26!G36</f>
        <v>0</v>
      </c>
      <c r="K38" s="40">
        <f>май.26!G36</f>
        <v>0</v>
      </c>
      <c r="L38" s="40">
        <f>июн.26!G36</f>
        <v>0</v>
      </c>
      <c r="M38" s="40">
        <f>июл.26!G36</f>
        <v>0</v>
      </c>
      <c r="N38" s="40">
        <f>авг.26!G36</f>
        <v>0</v>
      </c>
      <c r="O38" s="40">
        <f>сен.26!G36</f>
        <v>0</v>
      </c>
      <c r="P38" s="40">
        <f>окт.26!G36</f>
        <v>0</v>
      </c>
      <c r="Q38" s="40">
        <f>ноя.26!G36</f>
        <v>0</v>
      </c>
      <c r="R38" s="40">
        <f>дек.26!G36</f>
        <v>0</v>
      </c>
    </row>
    <row r="39" spans="1:18" x14ac:dyDescent="0.25">
      <c r="A39" s="41"/>
      <c r="B39" s="76"/>
      <c r="C39" s="109">
        <v>30</v>
      </c>
      <c r="D39" s="98">
        <f>СВОД_2025!E39</f>
        <v>0</v>
      </c>
      <c r="E39" s="99">
        <f t="shared" si="1"/>
        <v>0</v>
      </c>
      <c r="F39" s="100">
        <f>янв.26!H37+фев.26!H37+мар.26!H37+апр.26!H37+май.26!H37+июн.26!H37+июл.26!H37+авг.26!H37+сен.26!H37+окт.26!H37+ноя.26!H37+дек.26!H37</f>
        <v>0</v>
      </c>
      <c r="G39" s="40">
        <f>янв.26!G37</f>
        <v>0</v>
      </c>
      <c r="H39" s="40">
        <f>фев.26!G37</f>
        <v>0</v>
      </c>
      <c r="I39" s="40">
        <f>мар.26!G37</f>
        <v>0</v>
      </c>
      <c r="J39" s="40">
        <f>апр.26!G37</f>
        <v>0</v>
      </c>
      <c r="K39" s="40">
        <f>май.26!G37</f>
        <v>0</v>
      </c>
      <c r="L39" s="40">
        <f>июн.26!G37</f>
        <v>0</v>
      </c>
      <c r="M39" s="40">
        <f>июл.26!G37</f>
        <v>0</v>
      </c>
      <c r="N39" s="40">
        <f>авг.26!G37</f>
        <v>0</v>
      </c>
      <c r="O39" s="40">
        <f>сен.26!G37</f>
        <v>0</v>
      </c>
      <c r="P39" s="40">
        <f>окт.26!G37</f>
        <v>0</v>
      </c>
      <c r="Q39" s="40">
        <f>ноя.26!G37</f>
        <v>0</v>
      </c>
      <c r="R39" s="40">
        <f>дек.26!G37</f>
        <v>0</v>
      </c>
    </row>
    <row r="40" spans="1:18" x14ac:dyDescent="0.25">
      <c r="A40" s="41"/>
      <c r="B40" s="76"/>
      <c r="C40" s="109">
        <v>32</v>
      </c>
      <c r="D40" s="98">
        <f>СВОД_2025!E40</f>
        <v>0</v>
      </c>
      <c r="E40" s="99">
        <f t="shared" si="1"/>
        <v>0</v>
      </c>
      <c r="F40" s="100">
        <f>янв.26!H38+фев.26!H38+мар.26!H38+апр.26!H38+май.26!H38+июн.26!H38+июл.26!H38+авг.26!H38+сен.26!H38+окт.26!H38+ноя.26!H38+дек.26!H38</f>
        <v>0</v>
      </c>
      <c r="G40" s="40">
        <f>янв.26!G38</f>
        <v>0</v>
      </c>
      <c r="H40" s="40">
        <f>фев.26!G38</f>
        <v>0</v>
      </c>
      <c r="I40" s="40">
        <f>мар.26!G38</f>
        <v>0</v>
      </c>
      <c r="J40" s="40">
        <f>апр.26!G38</f>
        <v>0</v>
      </c>
      <c r="K40" s="40">
        <f>май.26!G38</f>
        <v>0</v>
      </c>
      <c r="L40" s="40">
        <f>июн.26!G38</f>
        <v>0</v>
      </c>
      <c r="M40" s="40">
        <f>июл.26!G38</f>
        <v>0</v>
      </c>
      <c r="N40" s="40">
        <f>авг.26!G38</f>
        <v>0</v>
      </c>
      <c r="O40" s="40">
        <f>сен.26!G38</f>
        <v>0</v>
      </c>
      <c r="P40" s="40">
        <f>окт.26!G38</f>
        <v>0</v>
      </c>
      <c r="Q40" s="40">
        <f>ноя.26!G38</f>
        <v>0</v>
      </c>
      <c r="R40" s="40">
        <f>дек.26!G38</f>
        <v>0</v>
      </c>
    </row>
    <row r="41" spans="1:18" x14ac:dyDescent="0.25">
      <c r="A41" s="114"/>
      <c r="B41" s="76"/>
      <c r="C41" s="109">
        <v>34</v>
      </c>
      <c r="D41" s="98">
        <f>СВОД_2025!E41</f>
        <v>57.989999999999995</v>
      </c>
      <c r="E41" s="99">
        <f t="shared" si="1"/>
        <v>57.989999999999995</v>
      </c>
      <c r="F41" s="100">
        <f>янв.26!H39+фев.26!H39+мар.26!H39+апр.26!H39+май.26!H39+июн.26!H39+июл.26!H39+авг.26!H39+сен.26!H39+окт.26!H39+ноя.26!H39+дек.26!H39</f>
        <v>0</v>
      </c>
      <c r="G41" s="40">
        <f>янв.26!G39</f>
        <v>0</v>
      </c>
      <c r="H41" s="40">
        <f>фев.26!G39</f>
        <v>0</v>
      </c>
      <c r="I41" s="40">
        <f>мар.26!G39</f>
        <v>0</v>
      </c>
      <c r="J41" s="40">
        <f>апр.26!G39</f>
        <v>0</v>
      </c>
      <c r="K41" s="40">
        <f>май.26!G39</f>
        <v>0</v>
      </c>
      <c r="L41" s="40">
        <f>июн.26!G39</f>
        <v>0</v>
      </c>
      <c r="M41" s="40">
        <f>июл.26!G39</f>
        <v>0</v>
      </c>
      <c r="N41" s="40">
        <f>авг.26!G39</f>
        <v>0</v>
      </c>
      <c r="O41" s="40">
        <f>сен.26!G39</f>
        <v>0</v>
      </c>
      <c r="P41" s="40">
        <f>окт.26!G39</f>
        <v>0</v>
      </c>
      <c r="Q41" s="40">
        <f>ноя.26!G39</f>
        <v>0</v>
      </c>
      <c r="R41" s="40">
        <f>дек.26!G39</f>
        <v>0</v>
      </c>
    </row>
    <row r="42" spans="1:18" x14ac:dyDescent="0.25">
      <c r="A42" s="114"/>
      <c r="B42" s="76"/>
      <c r="C42" s="109">
        <v>35</v>
      </c>
      <c r="D42" s="98">
        <f>СВОД_2025!E42</f>
        <v>0</v>
      </c>
      <c r="E42" s="99">
        <f t="shared" si="1"/>
        <v>0</v>
      </c>
      <c r="F42" s="100">
        <f>янв.26!H40+фев.26!H40+мар.26!H40+апр.26!H40+май.26!H40+июн.26!H40+июл.26!H40+авг.26!H40+сен.26!H40+окт.26!H40+ноя.26!H40+дек.26!H40</f>
        <v>0</v>
      </c>
      <c r="G42" s="40">
        <f>янв.26!G40</f>
        <v>0</v>
      </c>
      <c r="H42" s="40">
        <f>фев.26!G40</f>
        <v>0</v>
      </c>
      <c r="I42" s="40">
        <f>мар.26!G40</f>
        <v>0</v>
      </c>
      <c r="J42" s="40">
        <f>апр.26!G40</f>
        <v>0</v>
      </c>
      <c r="K42" s="40">
        <f>май.26!G40</f>
        <v>0</v>
      </c>
      <c r="L42" s="40">
        <f>июн.26!G40</f>
        <v>0</v>
      </c>
      <c r="M42" s="40">
        <f>июл.26!G40</f>
        <v>0</v>
      </c>
      <c r="N42" s="40">
        <f>авг.26!G40</f>
        <v>0</v>
      </c>
      <c r="O42" s="40">
        <f>сен.26!G40</f>
        <v>0</v>
      </c>
      <c r="P42" s="40">
        <f>окт.26!G40</f>
        <v>0</v>
      </c>
      <c r="Q42" s="40">
        <f>ноя.26!G40</f>
        <v>0</v>
      </c>
      <c r="R42" s="40">
        <f>дек.26!G40</f>
        <v>0</v>
      </c>
    </row>
    <row r="43" spans="1:18" x14ac:dyDescent="0.25">
      <c r="A43" s="42"/>
      <c r="B43" s="76"/>
      <c r="C43" s="109">
        <v>36</v>
      </c>
      <c r="D43" s="98">
        <f>СВОД_2025!E43</f>
        <v>-13394.239999999998</v>
      </c>
      <c r="E43" s="99">
        <f t="shared" si="1"/>
        <v>-15422.199999999999</v>
      </c>
      <c r="F43" s="100">
        <f>янв.26!H41+фев.26!H41+мар.26!H41+апр.26!H41+май.26!H41+июн.26!H41+июл.26!H41+авг.26!H41+сен.26!H41+окт.26!H41+ноя.26!H41+дек.26!H41</f>
        <v>0</v>
      </c>
      <c r="G43" s="40">
        <f>янв.26!G41</f>
        <v>2027.9600000000003</v>
      </c>
      <c r="H43" s="40">
        <f>фев.26!G41</f>
        <v>0</v>
      </c>
      <c r="I43" s="40">
        <f>мар.26!G41</f>
        <v>0</v>
      </c>
      <c r="J43" s="40">
        <f>апр.26!G41</f>
        <v>0</v>
      </c>
      <c r="K43" s="40">
        <f>май.26!G41</f>
        <v>0</v>
      </c>
      <c r="L43" s="40">
        <f>июн.26!G41</f>
        <v>0</v>
      </c>
      <c r="M43" s="40">
        <f>июл.26!G41</f>
        <v>0</v>
      </c>
      <c r="N43" s="40">
        <f>авг.26!G41</f>
        <v>0</v>
      </c>
      <c r="O43" s="40">
        <f>сен.26!G41</f>
        <v>0</v>
      </c>
      <c r="P43" s="40">
        <f>окт.26!G41</f>
        <v>0</v>
      </c>
      <c r="Q43" s="40">
        <f>ноя.26!G41</f>
        <v>0</v>
      </c>
      <c r="R43" s="40">
        <f>дек.26!G41</f>
        <v>0</v>
      </c>
    </row>
    <row r="44" spans="1:18" x14ac:dyDescent="0.25">
      <c r="A44" s="114"/>
      <c r="B44" s="76"/>
      <c r="C44" s="109">
        <v>37</v>
      </c>
      <c r="D44" s="98">
        <f>СВОД_2025!E44</f>
        <v>-48154.920000000013</v>
      </c>
      <c r="E44" s="99">
        <f t="shared" si="1"/>
        <v>-71270.670000000013</v>
      </c>
      <c r="F44" s="100">
        <f>янв.26!H42+фев.26!H42+мар.26!H42+апр.26!H42+май.26!H42+июн.26!H42+июл.26!H42+авг.26!H42+сен.26!H42+окт.26!H42+ноя.26!H42+дек.26!H42</f>
        <v>0</v>
      </c>
      <c r="G44" s="40">
        <f>янв.26!G42</f>
        <v>23115.75</v>
      </c>
      <c r="H44" s="40">
        <f>фев.26!G42</f>
        <v>0</v>
      </c>
      <c r="I44" s="40">
        <f>мар.26!G42</f>
        <v>0</v>
      </c>
      <c r="J44" s="40">
        <f>апр.26!G42</f>
        <v>0</v>
      </c>
      <c r="K44" s="40">
        <f>май.26!G42</f>
        <v>0</v>
      </c>
      <c r="L44" s="40">
        <f>июн.26!G42</f>
        <v>0</v>
      </c>
      <c r="M44" s="40">
        <f>июл.26!G42</f>
        <v>0</v>
      </c>
      <c r="N44" s="40">
        <f>авг.26!G42</f>
        <v>0</v>
      </c>
      <c r="O44" s="40">
        <f>сен.26!G42</f>
        <v>0</v>
      </c>
      <c r="P44" s="40">
        <f>окт.26!G42</f>
        <v>0</v>
      </c>
      <c r="Q44" s="40">
        <f>ноя.26!G42</f>
        <v>0</v>
      </c>
      <c r="R44" s="40">
        <f>дек.26!G42</f>
        <v>0</v>
      </c>
    </row>
    <row r="45" spans="1:18" x14ac:dyDescent="0.25">
      <c r="A45" s="41"/>
      <c r="B45" s="76"/>
      <c r="C45" s="109">
        <v>38</v>
      </c>
      <c r="D45" s="98">
        <f>СВОД_2025!E45</f>
        <v>-2197.0500000000002</v>
      </c>
      <c r="E45" s="99">
        <f t="shared" si="1"/>
        <v>-2197.0500000000002</v>
      </c>
      <c r="F45" s="100">
        <f>янв.26!H43+фев.26!H43+мар.26!H43+апр.26!H43+май.26!H43+июн.26!H43+июл.26!H43+авг.26!H43+сен.26!H43+окт.26!H43+ноя.26!H43+дек.26!H43</f>
        <v>0</v>
      </c>
      <c r="G45" s="40">
        <f>янв.26!G43</f>
        <v>0</v>
      </c>
      <c r="H45" s="40">
        <f>фев.26!G43</f>
        <v>0</v>
      </c>
      <c r="I45" s="40">
        <f>мар.26!G43</f>
        <v>0</v>
      </c>
      <c r="J45" s="40">
        <f>апр.26!G43</f>
        <v>0</v>
      </c>
      <c r="K45" s="40">
        <f>май.26!G43</f>
        <v>0</v>
      </c>
      <c r="L45" s="40">
        <f>июн.26!G43</f>
        <v>0</v>
      </c>
      <c r="M45" s="40">
        <f>июл.26!G43</f>
        <v>0</v>
      </c>
      <c r="N45" s="40">
        <f>авг.26!G43</f>
        <v>0</v>
      </c>
      <c r="O45" s="40">
        <f>сен.26!G43</f>
        <v>0</v>
      </c>
      <c r="P45" s="40">
        <f>окт.26!G43</f>
        <v>0</v>
      </c>
      <c r="Q45" s="40">
        <f>ноя.26!G43</f>
        <v>0</v>
      </c>
      <c r="R45" s="40">
        <f>дек.26!G43</f>
        <v>0</v>
      </c>
    </row>
    <row r="46" spans="1:18" x14ac:dyDescent="0.25">
      <c r="A46" s="41"/>
      <c r="B46" s="76"/>
      <c r="C46" s="109">
        <v>39</v>
      </c>
      <c r="D46" s="98">
        <f>СВОД_2025!E46</f>
        <v>138.51000000000749</v>
      </c>
      <c r="E46" s="99">
        <f t="shared" si="1"/>
        <v>138.51000000000749</v>
      </c>
      <c r="F46" s="100">
        <f>янв.26!H44+фев.26!H44+мар.26!H44+апр.26!H44+май.26!H44+июн.26!H44+июл.26!H44+авг.26!H44+сен.26!H44+окт.26!H44+ноя.26!H44+дек.26!H44</f>
        <v>0</v>
      </c>
      <c r="G46" s="40">
        <f>янв.26!G44</f>
        <v>0</v>
      </c>
      <c r="H46" s="40">
        <f>фев.26!G44</f>
        <v>0</v>
      </c>
      <c r="I46" s="40">
        <f>мар.26!G44</f>
        <v>0</v>
      </c>
      <c r="J46" s="40">
        <f>апр.26!G44</f>
        <v>0</v>
      </c>
      <c r="K46" s="40">
        <f>май.26!G44</f>
        <v>0</v>
      </c>
      <c r="L46" s="40">
        <f>июн.26!G44</f>
        <v>0</v>
      </c>
      <c r="M46" s="40">
        <f>июл.26!G44</f>
        <v>0</v>
      </c>
      <c r="N46" s="40">
        <f>авг.26!G44</f>
        <v>0</v>
      </c>
      <c r="O46" s="40">
        <f>сен.26!G44</f>
        <v>0</v>
      </c>
      <c r="P46" s="40">
        <f>окт.26!G44</f>
        <v>0</v>
      </c>
      <c r="Q46" s="40">
        <f>ноя.26!G44</f>
        <v>0</v>
      </c>
      <c r="R46" s="40">
        <f>дек.26!G44</f>
        <v>0</v>
      </c>
    </row>
    <row r="47" spans="1:18" x14ac:dyDescent="0.25">
      <c r="A47" s="43"/>
      <c r="B47" s="76"/>
      <c r="C47" s="109">
        <v>40</v>
      </c>
      <c r="D47" s="98">
        <f>СВОД_2025!E47</f>
        <v>-15540.76</v>
      </c>
      <c r="E47" s="99">
        <f t="shared" si="1"/>
        <v>-15540.76</v>
      </c>
      <c r="F47" s="100">
        <f>янв.26!H45+фев.26!H45+мар.26!H45+апр.26!H45+май.26!H45+июн.26!H45+июл.26!H45+авг.26!H45+сен.26!H45+окт.26!H45+ноя.26!H45+дек.26!H45</f>
        <v>0</v>
      </c>
      <c r="G47" s="40">
        <f>янв.26!G45</f>
        <v>0</v>
      </c>
      <c r="H47" s="40">
        <f>фев.26!G45</f>
        <v>0</v>
      </c>
      <c r="I47" s="40">
        <f>мар.26!G45</f>
        <v>0</v>
      </c>
      <c r="J47" s="40">
        <f>апр.26!G45</f>
        <v>0</v>
      </c>
      <c r="K47" s="40">
        <f>май.26!G45</f>
        <v>0</v>
      </c>
      <c r="L47" s="40">
        <f>июн.26!G45</f>
        <v>0</v>
      </c>
      <c r="M47" s="40">
        <f>июл.26!G45</f>
        <v>0</v>
      </c>
      <c r="N47" s="40">
        <f>авг.26!G45</f>
        <v>0</v>
      </c>
      <c r="O47" s="40">
        <f>сен.26!G45</f>
        <v>0</v>
      </c>
      <c r="P47" s="40">
        <f>окт.26!G45</f>
        <v>0</v>
      </c>
      <c r="Q47" s="40">
        <f>ноя.26!G45</f>
        <v>0</v>
      </c>
      <c r="R47" s="40">
        <f>дек.26!G45</f>
        <v>0</v>
      </c>
    </row>
    <row r="48" spans="1:18" x14ac:dyDescent="0.25">
      <c r="A48" s="41"/>
      <c r="B48" s="76"/>
      <c r="C48" s="109">
        <v>41</v>
      </c>
      <c r="D48" s="98">
        <f>СВОД_2025!E48</f>
        <v>3808.2999999999993</v>
      </c>
      <c r="E48" s="99">
        <f t="shared" si="1"/>
        <v>3808.2999999999993</v>
      </c>
      <c r="F48" s="100">
        <f>янв.26!H46+фев.26!H46+мар.26!H46+апр.26!H46+май.26!H46+июн.26!H46+июл.26!H46+авг.26!H46+сен.26!H46+окт.26!H46+ноя.26!H46+дек.26!H46</f>
        <v>0</v>
      </c>
      <c r="G48" s="40">
        <f>янв.26!G46</f>
        <v>0</v>
      </c>
      <c r="H48" s="40">
        <f>фев.26!G46</f>
        <v>0</v>
      </c>
      <c r="I48" s="40">
        <f>мар.26!G46</f>
        <v>0</v>
      </c>
      <c r="J48" s="40">
        <f>апр.26!G46</f>
        <v>0</v>
      </c>
      <c r="K48" s="40">
        <f>май.26!G46</f>
        <v>0</v>
      </c>
      <c r="L48" s="40">
        <f>июн.26!G46</f>
        <v>0</v>
      </c>
      <c r="M48" s="40">
        <f>июл.26!G46</f>
        <v>0</v>
      </c>
      <c r="N48" s="40">
        <f>авг.26!G46</f>
        <v>0</v>
      </c>
      <c r="O48" s="40">
        <f>сен.26!G46</f>
        <v>0</v>
      </c>
      <c r="P48" s="40">
        <f>окт.26!G46</f>
        <v>0</v>
      </c>
      <c r="Q48" s="40">
        <f>ноя.26!G46</f>
        <v>0</v>
      </c>
      <c r="R48" s="40">
        <f>дек.26!G46</f>
        <v>0</v>
      </c>
    </row>
    <row r="49" spans="1:18" x14ac:dyDescent="0.25">
      <c r="A49" s="114"/>
      <c r="B49" s="76"/>
      <c r="C49" s="109">
        <v>42</v>
      </c>
      <c r="D49" s="98">
        <f>СВОД_2025!E49</f>
        <v>-1559.2500000000009</v>
      </c>
      <c r="E49" s="99">
        <f t="shared" si="1"/>
        <v>-4860.4000000000015</v>
      </c>
      <c r="F49" s="100">
        <f>янв.26!H47+фев.26!H47+мар.26!H47+апр.26!H47+май.26!H47+июн.26!H47+июл.26!H47+авг.26!H47+сен.26!H47+окт.26!H47+ноя.26!H47+дек.26!H47</f>
        <v>1559.25</v>
      </c>
      <c r="G49" s="40">
        <f>янв.26!G47</f>
        <v>4860.4000000000005</v>
      </c>
      <c r="H49" s="40">
        <f>фев.26!G47</f>
        <v>0</v>
      </c>
      <c r="I49" s="40">
        <f>мар.26!G47</f>
        <v>0</v>
      </c>
      <c r="J49" s="40">
        <f>апр.26!G47</f>
        <v>0</v>
      </c>
      <c r="K49" s="40">
        <f>май.26!G47</f>
        <v>0</v>
      </c>
      <c r="L49" s="40">
        <f>июн.26!G47</f>
        <v>0</v>
      </c>
      <c r="M49" s="40">
        <f>июл.26!G47</f>
        <v>0</v>
      </c>
      <c r="N49" s="40">
        <f>авг.26!G47</f>
        <v>0</v>
      </c>
      <c r="O49" s="40">
        <f>сен.26!G47</f>
        <v>0</v>
      </c>
      <c r="P49" s="40">
        <f>окт.26!G47</f>
        <v>0</v>
      </c>
      <c r="Q49" s="40">
        <f>ноя.26!G47</f>
        <v>0</v>
      </c>
      <c r="R49" s="40">
        <f>дек.26!G47</f>
        <v>0</v>
      </c>
    </row>
    <row r="50" spans="1:18" x14ac:dyDescent="0.25">
      <c r="A50" s="114"/>
      <c r="B50" s="76"/>
      <c r="C50" s="109">
        <v>43</v>
      </c>
      <c r="D50" s="98">
        <f>СВОД_2025!E50</f>
        <v>13002.340000000002</v>
      </c>
      <c r="E50" s="99">
        <f t="shared" si="1"/>
        <v>15002.340000000002</v>
      </c>
      <c r="F50" s="100">
        <f>янв.26!H48+фев.26!H48+мар.26!H48+апр.26!H48+май.26!H48+июн.26!H48+июл.26!H48+авг.26!H48+сен.26!H48+окт.26!H48+ноя.26!H48+дек.26!H48</f>
        <v>2000</v>
      </c>
      <c r="G50" s="40">
        <f>янв.26!G48</f>
        <v>0</v>
      </c>
      <c r="H50" s="40">
        <f>фев.26!G48</f>
        <v>0</v>
      </c>
      <c r="I50" s="40">
        <f>мар.26!G48</f>
        <v>0</v>
      </c>
      <c r="J50" s="40">
        <f>апр.26!G48</f>
        <v>0</v>
      </c>
      <c r="K50" s="40">
        <f>май.26!G48</f>
        <v>0</v>
      </c>
      <c r="L50" s="40">
        <f>июн.26!G48</f>
        <v>0</v>
      </c>
      <c r="M50" s="40">
        <f>июл.26!G48</f>
        <v>0</v>
      </c>
      <c r="N50" s="40">
        <f>авг.26!G48</f>
        <v>0</v>
      </c>
      <c r="O50" s="40">
        <f>сен.26!G48</f>
        <v>0</v>
      </c>
      <c r="P50" s="40">
        <f>окт.26!G48</f>
        <v>0</v>
      </c>
      <c r="Q50" s="40">
        <f>ноя.26!G48</f>
        <v>0</v>
      </c>
      <c r="R50" s="40">
        <f>дек.26!G48</f>
        <v>0</v>
      </c>
    </row>
    <row r="51" spans="1:18" x14ac:dyDescent="0.25">
      <c r="A51" s="114"/>
      <c r="B51" s="76"/>
      <c r="C51" s="109">
        <v>44</v>
      </c>
      <c r="D51" s="98">
        <f>СВОД_2025!E51</f>
        <v>0</v>
      </c>
      <c r="E51" s="99">
        <f t="shared" si="1"/>
        <v>0</v>
      </c>
      <c r="F51" s="100">
        <f>янв.26!H49+фев.26!H49+мар.26!H49+апр.26!H49+май.26!H49+июн.26!H49+июл.26!H49+авг.26!H49+сен.26!H49+окт.26!H49+ноя.26!H49+дек.26!H49</f>
        <v>0</v>
      </c>
      <c r="G51" s="40">
        <f>янв.26!G49</f>
        <v>0</v>
      </c>
      <c r="H51" s="40">
        <f>фев.26!G49</f>
        <v>0</v>
      </c>
      <c r="I51" s="40">
        <f>мар.26!G49</f>
        <v>0</v>
      </c>
      <c r="J51" s="40">
        <f>апр.26!G49</f>
        <v>0</v>
      </c>
      <c r="K51" s="40">
        <f>май.26!G49</f>
        <v>0</v>
      </c>
      <c r="L51" s="40">
        <f>июн.26!G49</f>
        <v>0</v>
      </c>
      <c r="M51" s="40">
        <f>июл.26!G49</f>
        <v>0</v>
      </c>
      <c r="N51" s="40">
        <f>авг.26!G49</f>
        <v>0</v>
      </c>
      <c r="O51" s="40">
        <f>сен.26!G49</f>
        <v>0</v>
      </c>
      <c r="P51" s="40">
        <f>окт.26!G49</f>
        <v>0</v>
      </c>
      <c r="Q51" s="40">
        <f>ноя.26!G49</f>
        <v>0</v>
      </c>
      <c r="R51" s="40">
        <f>дек.26!G49</f>
        <v>0</v>
      </c>
    </row>
    <row r="52" spans="1:18" x14ac:dyDescent="0.25">
      <c r="A52" s="114"/>
      <c r="B52" s="76"/>
      <c r="C52" s="109">
        <v>45</v>
      </c>
      <c r="D52" s="98">
        <f>СВОД_2025!E52</f>
        <v>1955.43</v>
      </c>
      <c r="E52" s="99">
        <f t="shared" si="1"/>
        <v>1955.43</v>
      </c>
      <c r="F52" s="100">
        <f>янв.26!H50+фев.26!H50+мар.26!H50+апр.26!H50+май.26!H50+июн.26!H50+июл.26!H50+авг.26!H50+сен.26!H50+окт.26!H50+ноя.26!H50+дек.26!H50</f>
        <v>0</v>
      </c>
      <c r="G52" s="40">
        <f>янв.26!G50</f>
        <v>0</v>
      </c>
      <c r="H52" s="40">
        <f>фев.26!G50</f>
        <v>0</v>
      </c>
      <c r="I52" s="40">
        <f>мар.26!G50</f>
        <v>0</v>
      </c>
      <c r="J52" s="40">
        <f>апр.26!G50</f>
        <v>0</v>
      </c>
      <c r="K52" s="40">
        <f>май.26!G50</f>
        <v>0</v>
      </c>
      <c r="L52" s="40">
        <f>июн.26!G50</f>
        <v>0</v>
      </c>
      <c r="M52" s="40">
        <f>июл.26!G50</f>
        <v>0</v>
      </c>
      <c r="N52" s="40">
        <f>авг.26!G50</f>
        <v>0</v>
      </c>
      <c r="O52" s="40">
        <f>сен.26!G50</f>
        <v>0</v>
      </c>
      <c r="P52" s="40">
        <f>окт.26!G50</f>
        <v>0</v>
      </c>
      <c r="Q52" s="40">
        <f>ноя.26!G50</f>
        <v>0</v>
      </c>
      <c r="R52" s="40">
        <f>дек.26!G50</f>
        <v>0</v>
      </c>
    </row>
    <row r="53" spans="1:18" x14ac:dyDescent="0.25">
      <c r="A53" s="114"/>
      <c r="B53" s="76"/>
      <c r="C53" s="109">
        <v>46</v>
      </c>
      <c r="D53" s="98">
        <f>СВОД_2025!E53</f>
        <v>1974.6900000000007</v>
      </c>
      <c r="E53" s="99">
        <f t="shared" si="1"/>
        <v>1974.6900000000007</v>
      </c>
      <c r="F53" s="100">
        <f>янв.26!H51+фев.26!H51+мар.26!H51+апр.26!H51+май.26!H51+июн.26!H51+июл.26!H51+авг.26!H51+сен.26!H51+окт.26!H51+ноя.26!H51+дек.26!H51</f>
        <v>0</v>
      </c>
      <c r="G53" s="40">
        <f>янв.26!G51</f>
        <v>0</v>
      </c>
      <c r="H53" s="40">
        <f>фев.26!G51</f>
        <v>0</v>
      </c>
      <c r="I53" s="40">
        <f>мар.26!G51</f>
        <v>0</v>
      </c>
      <c r="J53" s="40">
        <f>апр.26!G51</f>
        <v>0</v>
      </c>
      <c r="K53" s="40">
        <f>май.26!G51</f>
        <v>0</v>
      </c>
      <c r="L53" s="40">
        <f>июн.26!G51</f>
        <v>0</v>
      </c>
      <c r="M53" s="40">
        <f>июл.26!G51</f>
        <v>0</v>
      </c>
      <c r="N53" s="40">
        <f>авг.26!G51</f>
        <v>0</v>
      </c>
      <c r="O53" s="40">
        <f>сен.26!G51</f>
        <v>0</v>
      </c>
      <c r="P53" s="40">
        <f>окт.26!G51</f>
        <v>0</v>
      </c>
      <c r="Q53" s="40">
        <f>ноя.26!G51</f>
        <v>0</v>
      </c>
      <c r="R53" s="40">
        <f>дек.26!G51</f>
        <v>0</v>
      </c>
    </row>
    <row r="54" spans="1:18" x14ac:dyDescent="0.25">
      <c r="A54" s="114"/>
      <c r="B54" s="76"/>
      <c r="C54" s="109">
        <v>47</v>
      </c>
      <c r="D54" s="98">
        <f>СВОД_2025!E54</f>
        <v>-20498.72</v>
      </c>
      <c r="E54" s="99">
        <f t="shared" si="1"/>
        <v>-19498.72</v>
      </c>
      <c r="F54" s="100">
        <f>янв.26!H52+фев.26!H52+мар.26!H52+апр.26!H52+май.26!H52+июн.26!H52+июл.26!H52+авг.26!H52+сен.26!H52+окт.26!H52+ноя.26!H52+дек.26!H52</f>
        <v>1000</v>
      </c>
      <c r="G54" s="40">
        <f>янв.26!G52</f>
        <v>0</v>
      </c>
      <c r="H54" s="40">
        <f>фев.26!G52</f>
        <v>0</v>
      </c>
      <c r="I54" s="40">
        <f>мар.26!G52</f>
        <v>0</v>
      </c>
      <c r="J54" s="40">
        <f>апр.26!G52</f>
        <v>0</v>
      </c>
      <c r="K54" s="40">
        <f>май.26!G52</f>
        <v>0</v>
      </c>
      <c r="L54" s="40">
        <f>июн.26!G52</f>
        <v>0</v>
      </c>
      <c r="M54" s="40">
        <f>июл.26!G52</f>
        <v>0</v>
      </c>
      <c r="N54" s="40">
        <f>авг.26!G52</f>
        <v>0</v>
      </c>
      <c r="O54" s="40">
        <f>сен.26!G52</f>
        <v>0</v>
      </c>
      <c r="P54" s="40">
        <f>окт.26!G52</f>
        <v>0</v>
      </c>
      <c r="Q54" s="40">
        <f>ноя.26!G52</f>
        <v>0</v>
      </c>
      <c r="R54" s="40">
        <f>дек.26!G52</f>
        <v>0</v>
      </c>
    </row>
    <row r="55" spans="1:18" x14ac:dyDescent="0.25">
      <c r="A55" s="114"/>
      <c r="B55" s="76"/>
      <c r="C55" s="109">
        <v>48</v>
      </c>
      <c r="D55" s="98">
        <f>СВОД_2025!E55</f>
        <v>2149.9400000000005</v>
      </c>
      <c r="E55" s="99">
        <f t="shared" si="1"/>
        <v>2080.7500000000005</v>
      </c>
      <c r="F55" s="100">
        <f>янв.26!H53+фев.26!H53+мар.26!H53+апр.26!H53+май.26!H53+июн.26!H53+июл.26!H53+авг.26!H53+сен.26!H53+окт.26!H53+ноя.26!H53+дек.26!H53</f>
        <v>0</v>
      </c>
      <c r="G55" s="40">
        <f>янв.26!G53</f>
        <v>69.19</v>
      </c>
      <c r="H55" s="40">
        <f>фев.26!G53</f>
        <v>0</v>
      </c>
      <c r="I55" s="40">
        <f>мар.26!G53</f>
        <v>0</v>
      </c>
      <c r="J55" s="40">
        <f>апр.26!G53</f>
        <v>0</v>
      </c>
      <c r="K55" s="40">
        <f>май.26!G53</f>
        <v>0</v>
      </c>
      <c r="L55" s="40">
        <f>июн.26!G53</f>
        <v>0</v>
      </c>
      <c r="M55" s="40">
        <f>июл.26!G53</f>
        <v>0</v>
      </c>
      <c r="N55" s="40">
        <f>авг.26!G53</f>
        <v>0</v>
      </c>
      <c r="O55" s="40">
        <f>сен.26!G53</f>
        <v>0</v>
      </c>
      <c r="P55" s="40">
        <f>окт.26!G53</f>
        <v>0</v>
      </c>
      <c r="Q55" s="40">
        <f>ноя.26!G53</f>
        <v>0</v>
      </c>
      <c r="R55" s="40">
        <f>дек.26!G53</f>
        <v>0</v>
      </c>
    </row>
    <row r="56" spans="1:18" x14ac:dyDescent="0.25">
      <c r="A56" s="114"/>
      <c r="B56" s="76"/>
      <c r="C56" s="109">
        <v>49</v>
      </c>
      <c r="D56" s="98">
        <f>СВОД_2025!E56</f>
        <v>1024.1099999999988</v>
      </c>
      <c r="E56" s="99">
        <f t="shared" si="1"/>
        <v>-258.03000000000134</v>
      </c>
      <c r="F56" s="100">
        <f>янв.26!H54+фев.26!H54+мар.26!H54+апр.26!H54+май.26!H54+июн.26!H54+июл.26!H54+авг.26!H54+сен.26!H54+окт.26!H54+ноя.26!H54+дек.26!H54</f>
        <v>0</v>
      </c>
      <c r="G56" s="40">
        <f>янв.26!G54</f>
        <v>1282.1400000000001</v>
      </c>
      <c r="H56" s="40">
        <f>фев.26!G54</f>
        <v>0</v>
      </c>
      <c r="I56" s="40">
        <f>мар.26!G54</f>
        <v>0</v>
      </c>
      <c r="J56" s="40">
        <f>апр.26!G54</f>
        <v>0</v>
      </c>
      <c r="K56" s="40">
        <f>май.26!G54</f>
        <v>0</v>
      </c>
      <c r="L56" s="40">
        <f>июн.26!G54</f>
        <v>0</v>
      </c>
      <c r="M56" s="40">
        <f>июл.26!G54</f>
        <v>0</v>
      </c>
      <c r="N56" s="40">
        <f>авг.26!G54</f>
        <v>0</v>
      </c>
      <c r="O56" s="40">
        <f>сен.26!G54</f>
        <v>0</v>
      </c>
      <c r="P56" s="40">
        <f>окт.26!G54</f>
        <v>0</v>
      </c>
      <c r="Q56" s="40">
        <f>ноя.26!G54</f>
        <v>0</v>
      </c>
      <c r="R56" s="40">
        <f>дек.26!G54</f>
        <v>0</v>
      </c>
    </row>
    <row r="57" spans="1:18" x14ac:dyDescent="0.25">
      <c r="A57" s="114"/>
      <c r="B57" s="76"/>
      <c r="C57" s="109">
        <v>50</v>
      </c>
      <c r="D57" s="98">
        <f>СВОД_2025!E57</f>
        <v>816.88999999999987</v>
      </c>
      <c r="E57" s="99">
        <f t="shared" si="1"/>
        <v>816.88999999999987</v>
      </c>
      <c r="F57" s="100">
        <f>янв.26!H55+фев.26!H55+мар.26!H55+апр.26!H55+май.26!H55+июн.26!H55+июл.26!H55+авг.26!H55+сен.26!H55+окт.26!H55+ноя.26!H55+дек.26!H55</f>
        <v>0</v>
      </c>
      <c r="G57" s="40">
        <f>янв.26!G55</f>
        <v>0</v>
      </c>
      <c r="H57" s="40">
        <f>фев.26!G55</f>
        <v>0</v>
      </c>
      <c r="I57" s="40">
        <f>мар.26!G55</f>
        <v>0</v>
      </c>
      <c r="J57" s="40">
        <f>апр.26!G55</f>
        <v>0</v>
      </c>
      <c r="K57" s="40">
        <f>май.26!G55</f>
        <v>0</v>
      </c>
      <c r="L57" s="40">
        <f>июн.26!G55</f>
        <v>0</v>
      </c>
      <c r="M57" s="40">
        <f>июл.26!G55</f>
        <v>0</v>
      </c>
      <c r="N57" s="40">
        <f>авг.26!G55</f>
        <v>0</v>
      </c>
      <c r="O57" s="40">
        <f>сен.26!G55</f>
        <v>0</v>
      </c>
      <c r="P57" s="40">
        <f>окт.26!G55</f>
        <v>0</v>
      </c>
      <c r="Q57" s="40">
        <f>ноя.26!G55</f>
        <v>0</v>
      </c>
      <c r="R57" s="40">
        <f>дек.26!G55</f>
        <v>0</v>
      </c>
    </row>
    <row r="58" spans="1:18" x14ac:dyDescent="0.25">
      <c r="A58" s="114"/>
      <c r="B58" s="76"/>
      <c r="C58" s="109">
        <v>51</v>
      </c>
      <c r="D58" s="98">
        <f>СВОД_2025!E58</f>
        <v>0</v>
      </c>
      <c r="E58" s="99">
        <f t="shared" si="1"/>
        <v>0</v>
      </c>
      <c r="F58" s="100">
        <f>янв.26!H56+фев.26!H56+мар.26!H56+апр.26!H56+май.26!H56+июн.26!H56+июл.26!H56+авг.26!H56+сен.26!H56+окт.26!H56+ноя.26!H56+дек.26!H56</f>
        <v>0</v>
      </c>
      <c r="G58" s="40">
        <f>янв.26!G56</f>
        <v>0</v>
      </c>
      <c r="H58" s="40">
        <f>фев.26!G56</f>
        <v>0</v>
      </c>
      <c r="I58" s="40">
        <f>мар.26!G56</f>
        <v>0</v>
      </c>
      <c r="J58" s="40">
        <f>апр.26!G56</f>
        <v>0</v>
      </c>
      <c r="K58" s="40">
        <f>май.26!G56</f>
        <v>0</v>
      </c>
      <c r="L58" s="40">
        <f>июн.26!G56</f>
        <v>0</v>
      </c>
      <c r="M58" s="40">
        <f>июл.26!G56</f>
        <v>0</v>
      </c>
      <c r="N58" s="40">
        <f>авг.26!G56</f>
        <v>0</v>
      </c>
      <c r="O58" s="40">
        <f>сен.26!G56</f>
        <v>0</v>
      </c>
      <c r="P58" s="40">
        <f>окт.26!G56</f>
        <v>0</v>
      </c>
      <c r="Q58" s="40">
        <f>ноя.26!G56</f>
        <v>0</v>
      </c>
      <c r="R58" s="40">
        <f>дек.26!G56</f>
        <v>0</v>
      </c>
    </row>
    <row r="59" spans="1:18" x14ac:dyDescent="0.25">
      <c r="A59" s="114"/>
      <c r="B59" s="76"/>
      <c r="C59" s="109">
        <v>52</v>
      </c>
      <c r="D59" s="98">
        <f>СВОД_2025!E59</f>
        <v>0</v>
      </c>
      <c r="E59" s="99">
        <f t="shared" si="1"/>
        <v>0</v>
      </c>
      <c r="F59" s="100">
        <f>янв.26!H57+фев.26!H57+мар.26!H57+апр.26!H57+май.26!H57+июн.26!H57+июл.26!H57+авг.26!H57+сен.26!H57+окт.26!H57+ноя.26!H57+дек.26!H57</f>
        <v>0</v>
      </c>
      <c r="G59" s="40">
        <f>янв.26!G57</f>
        <v>0</v>
      </c>
      <c r="H59" s="40">
        <f>фев.26!G57</f>
        <v>0</v>
      </c>
      <c r="I59" s="40">
        <f>мар.26!G57</f>
        <v>0</v>
      </c>
      <c r="J59" s="40">
        <f>апр.26!G57</f>
        <v>0</v>
      </c>
      <c r="K59" s="40">
        <f>май.26!G57</f>
        <v>0</v>
      </c>
      <c r="L59" s="40">
        <f>июн.26!G57</f>
        <v>0</v>
      </c>
      <c r="M59" s="40">
        <f>июл.26!G57</f>
        <v>0</v>
      </c>
      <c r="N59" s="40">
        <f>авг.26!G57</f>
        <v>0</v>
      </c>
      <c r="O59" s="40">
        <f>сен.26!G57</f>
        <v>0</v>
      </c>
      <c r="P59" s="40">
        <f>окт.26!G57</f>
        <v>0</v>
      </c>
      <c r="Q59" s="40">
        <f>ноя.26!G57</f>
        <v>0</v>
      </c>
      <c r="R59" s="40">
        <f>дек.26!G57</f>
        <v>0</v>
      </c>
    </row>
    <row r="60" spans="1:18" x14ac:dyDescent="0.25">
      <c r="A60" s="114"/>
      <c r="B60" s="76"/>
      <c r="C60" s="109">
        <v>53</v>
      </c>
      <c r="D60" s="98">
        <f>СВОД_2025!E60</f>
        <v>0</v>
      </c>
      <c r="E60" s="99">
        <f t="shared" si="1"/>
        <v>0</v>
      </c>
      <c r="F60" s="100">
        <f>янв.26!H58+фев.26!H58+мар.26!H58+апр.26!H58+май.26!H58+июн.26!H58+июл.26!H58+авг.26!H58+сен.26!H58+окт.26!H58+ноя.26!H58+дек.26!H58</f>
        <v>0</v>
      </c>
      <c r="G60" s="40">
        <f>янв.26!G58</f>
        <v>0</v>
      </c>
      <c r="H60" s="40">
        <f>фев.26!G58</f>
        <v>0</v>
      </c>
      <c r="I60" s="40">
        <f>мар.26!G58</f>
        <v>0</v>
      </c>
      <c r="J60" s="40">
        <f>апр.26!G58</f>
        <v>0</v>
      </c>
      <c r="K60" s="40">
        <f>май.26!G58</f>
        <v>0</v>
      </c>
      <c r="L60" s="40">
        <f>июн.26!G58</f>
        <v>0</v>
      </c>
      <c r="M60" s="40">
        <f>июл.26!G58</f>
        <v>0</v>
      </c>
      <c r="N60" s="40">
        <f>авг.26!G58</f>
        <v>0</v>
      </c>
      <c r="O60" s="40">
        <f>сен.26!G58</f>
        <v>0</v>
      </c>
      <c r="P60" s="40">
        <f>окт.26!G58</f>
        <v>0</v>
      </c>
      <c r="Q60" s="40">
        <f>ноя.26!G58</f>
        <v>0</v>
      </c>
      <c r="R60" s="40">
        <f>дек.26!G58</f>
        <v>0</v>
      </c>
    </row>
    <row r="61" spans="1:18" s="7" customFormat="1" x14ac:dyDescent="0.25">
      <c r="A61" s="114"/>
      <c r="B61" s="76"/>
      <c r="C61" s="114">
        <v>54</v>
      </c>
      <c r="D61" s="98">
        <f>СВОД_2025!E61</f>
        <v>-10225.880000000016</v>
      </c>
      <c r="E61" s="99">
        <f t="shared" si="1"/>
        <v>-21455.190000000017</v>
      </c>
      <c r="F61" s="100">
        <f>янв.26!H59+фев.26!H59+мар.26!H59+апр.26!H59+май.26!H59+июн.26!H59+июл.26!H59+авг.26!H59+сен.26!H59+окт.26!H59+ноя.26!H59+дек.26!H59</f>
        <v>10225.879999999999</v>
      </c>
      <c r="G61" s="40">
        <f>янв.26!G59</f>
        <v>21455.19</v>
      </c>
      <c r="H61" s="40">
        <f>фев.26!G59</f>
        <v>0</v>
      </c>
      <c r="I61" s="40">
        <f>мар.26!G59</f>
        <v>0</v>
      </c>
      <c r="J61" s="40">
        <f>апр.26!G59</f>
        <v>0</v>
      </c>
      <c r="K61" s="40">
        <f>май.26!G59</f>
        <v>0</v>
      </c>
      <c r="L61" s="40">
        <f>июн.26!G59</f>
        <v>0</v>
      </c>
      <c r="M61" s="40">
        <f>июл.26!G59</f>
        <v>0</v>
      </c>
      <c r="N61" s="40">
        <f>авг.26!G59</f>
        <v>0</v>
      </c>
      <c r="O61" s="40">
        <f>сен.26!G59</f>
        <v>0</v>
      </c>
      <c r="P61" s="40">
        <f>окт.26!G59</f>
        <v>0</v>
      </c>
      <c r="Q61" s="40">
        <f>ноя.26!G59</f>
        <v>0</v>
      </c>
      <c r="R61" s="40">
        <f>дек.26!G59</f>
        <v>0</v>
      </c>
    </row>
    <row r="62" spans="1:18" x14ac:dyDescent="0.25">
      <c r="A62" s="114"/>
      <c r="B62" s="76"/>
      <c r="C62" s="109">
        <v>55</v>
      </c>
      <c r="D62" s="98">
        <f>СВОД_2025!E62</f>
        <v>0</v>
      </c>
      <c r="E62" s="99">
        <f t="shared" si="1"/>
        <v>0</v>
      </c>
      <c r="F62" s="100">
        <f>янв.26!H60+фев.26!H60+мар.26!H60+апр.26!H60+май.26!H60+июн.26!H60+июл.26!H60+авг.26!H60+сен.26!H60+окт.26!H60+ноя.26!H60+дек.26!H60</f>
        <v>0</v>
      </c>
      <c r="G62" s="40">
        <f>янв.26!G60</f>
        <v>0</v>
      </c>
      <c r="H62" s="40">
        <f>фев.26!G60</f>
        <v>0</v>
      </c>
      <c r="I62" s="40">
        <f>мар.26!G60</f>
        <v>0</v>
      </c>
      <c r="J62" s="40">
        <f>апр.26!G60</f>
        <v>0</v>
      </c>
      <c r="K62" s="40">
        <f>май.26!G60</f>
        <v>0</v>
      </c>
      <c r="L62" s="40">
        <f>июн.26!G60</f>
        <v>0</v>
      </c>
      <c r="M62" s="40">
        <f>июл.26!G60</f>
        <v>0</v>
      </c>
      <c r="N62" s="40">
        <f>авг.26!G60</f>
        <v>0</v>
      </c>
      <c r="O62" s="40">
        <f>сен.26!G60</f>
        <v>0</v>
      </c>
      <c r="P62" s="40">
        <f>окт.26!G60</f>
        <v>0</v>
      </c>
      <c r="Q62" s="40">
        <f>ноя.26!G60</f>
        <v>0</v>
      </c>
      <c r="R62" s="40">
        <f>дек.26!G60</f>
        <v>0</v>
      </c>
    </row>
    <row r="63" spans="1:18" x14ac:dyDescent="0.25">
      <c r="A63" s="114"/>
      <c r="B63" s="76"/>
      <c r="C63" s="109">
        <v>56</v>
      </c>
      <c r="D63" s="98">
        <f>СВОД_2025!E63</f>
        <v>-7525.7100000000009</v>
      </c>
      <c r="E63" s="99">
        <f t="shared" si="1"/>
        <v>-7986.6100000000006</v>
      </c>
      <c r="F63" s="100">
        <f>янв.26!H61+фев.26!H61+мар.26!H61+апр.26!H61+май.26!H61+июн.26!H61+июл.26!H61+авг.26!H61+сен.26!H61+окт.26!H61+ноя.26!H61+дек.26!H61</f>
        <v>0</v>
      </c>
      <c r="G63" s="40">
        <f>янв.26!G61</f>
        <v>460.90000000000003</v>
      </c>
      <c r="H63" s="40">
        <f>фев.26!G61</f>
        <v>0</v>
      </c>
      <c r="I63" s="40">
        <f>мар.26!G61</f>
        <v>0</v>
      </c>
      <c r="J63" s="40">
        <f>апр.26!G61</f>
        <v>0</v>
      </c>
      <c r="K63" s="40">
        <f>май.26!G61</f>
        <v>0</v>
      </c>
      <c r="L63" s="40">
        <f>июн.26!G61</f>
        <v>0</v>
      </c>
      <c r="M63" s="40">
        <f>июл.26!G61</f>
        <v>0</v>
      </c>
      <c r="N63" s="40">
        <f>авг.26!G61</f>
        <v>0</v>
      </c>
      <c r="O63" s="40">
        <f>сен.26!G61</f>
        <v>0</v>
      </c>
      <c r="P63" s="40">
        <f>окт.26!G61</f>
        <v>0</v>
      </c>
      <c r="Q63" s="40">
        <f>ноя.26!G61</f>
        <v>0</v>
      </c>
      <c r="R63" s="40">
        <f>дек.26!G61</f>
        <v>0</v>
      </c>
    </row>
    <row r="64" spans="1:18" x14ac:dyDescent="0.25">
      <c r="A64" s="114"/>
      <c r="B64" s="76"/>
      <c r="C64" s="109">
        <v>57</v>
      </c>
      <c r="D64" s="98">
        <f>СВОД_2025!E64</f>
        <v>344.39999999999145</v>
      </c>
      <c r="E64" s="99">
        <f t="shared" si="1"/>
        <v>-16078.790000000008</v>
      </c>
      <c r="F64" s="100">
        <f>янв.26!H62+фев.26!H62+мар.26!H62+апр.26!H62+май.26!H62+июн.26!H62+июл.26!H62+авг.26!H62+сен.26!H62+окт.26!H62+ноя.26!H62+дек.26!H62</f>
        <v>0</v>
      </c>
      <c r="G64" s="40">
        <f>янв.26!G62</f>
        <v>16423.189999999999</v>
      </c>
      <c r="H64" s="40">
        <f>фев.26!G62</f>
        <v>0</v>
      </c>
      <c r="I64" s="40">
        <f>мар.26!G62</f>
        <v>0</v>
      </c>
      <c r="J64" s="40">
        <f>апр.26!G62</f>
        <v>0</v>
      </c>
      <c r="K64" s="40">
        <f>май.26!G62</f>
        <v>0</v>
      </c>
      <c r="L64" s="40">
        <f>июн.26!G62</f>
        <v>0</v>
      </c>
      <c r="M64" s="40">
        <f>июл.26!G62</f>
        <v>0</v>
      </c>
      <c r="N64" s="40">
        <f>авг.26!G62</f>
        <v>0</v>
      </c>
      <c r="O64" s="40">
        <f>сен.26!G62</f>
        <v>0</v>
      </c>
      <c r="P64" s="40">
        <f>окт.26!G62</f>
        <v>0</v>
      </c>
      <c r="Q64" s="40">
        <f>ноя.26!G62</f>
        <v>0</v>
      </c>
      <c r="R64" s="40">
        <f>дек.26!G62</f>
        <v>0</v>
      </c>
    </row>
    <row r="65" spans="1:18" x14ac:dyDescent="0.25">
      <c r="A65" s="114"/>
      <c r="B65" s="76"/>
      <c r="C65" s="109">
        <v>58</v>
      </c>
      <c r="D65" s="98">
        <f>СВОД_2025!E65</f>
        <v>-10070.24</v>
      </c>
      <c r="E65" s="99">
        <f t="shared" si="1"/>
        <v>-13712.15</v>
      </c>
      <c r="F65" s="100">
        <f>янв.26!H63+фев.26!H63+мар.26!H63+апр.26!H63+май.26!H63+июн.26!H63+июл.26!H63+авг.26!H63+сен.26!H63+окт.26!H63+ноя.26!H63+дек.26!H63</f>
        <v>0</v>
      </c>
      <c r="G65" s="40">
        <f>янв.26!G63</f>
        <v>3641.91</v>
      </c>
      <c r="H65" s="40">
        <f>фев.26!G63</f>
        <v>0</v>
      </c>
      <c r="I65" s="40">
        <f>мар.26!G63</f>
        <v>0</v>
      </c>
      <c r="J65" s="40">
        <f>апр.26!G63</f>
        <v>0</v>
      </c>
      <c r="K65" s="40">
        <f>май.26!G63</f>
        <v>0</v>
      </c>
      <c r="L65" s="40">
        <f>июн.26!G63</f>
        <v>0</v>
      </c>
      <c r="M65" s="40">
        <f>июл.26!G63</f>
        <v>0</v>
      </c>
      <c r="N65" s="40">
        <f>авг.26!G63</f>
        <v>0</v>
      </c>
      <c r="O65" s="40">
        <f>сен.26!G63</f>
        <v>0</v>
      </c>
      <c r="P65" s="40">
        <f>окт.26!G63</f>
        <v>0</v>
      </c>
      <c r="Q65" s="40">
        <f>ноя.26!G63</f>
        <v>0</v>
      </c>
      <c r="R65" s="40">
        <f>дек.26!G63</f>
        <v>0</v>
      </c>
    </row>
    <row r="66" spans="1:18" x14ac:dyDescent="0.25">
      <c r="A66" s="114"/>
      <c r="B66" s="76"/>
      <c r="C66" s="109">
        <v>60</v>
      </c>
      <c r="D66" s="98">
        <f>СВОД_2025!E66</f>
        <v>269.3700000000008</v>
      </c>
      <c r="E66" s="99">
        <f t="shared" si="1"/>
        <v>1235.6200000000008</v>
      </c>
      <c r="F66" s="100">
        <f>янв.26!H64+фев.26!H64+мар.26!H64+апр.26!H64+май.26!H64+июн.26!H64+июл.26!H64+авг.26!H64+сен.26!H64+окт.26!H64+ноя.26!H64+дек.26!H64</f>
        <v>966.25</v>
      </c>
      <c r="G66" s="40">
        <f>янв.26!G64</f>
        <v>0</v>
      </c>
      <c r="H66" s="40">
        <f>фев.26!G64</f>
        <v>0</v>
      </c>
      <c r="I66" s="40">
        <f>мар.26!G64</f>
        <v>0</v>
      </c>
      <c r="J66" s="40">
        <f>апр.26!G64</f>
        <v>0</v>
      </c>
      <c r="K66" s="40">
        <f>май.26!G64</f>
        <v>0</v>
      </c>
      <c r="L66" s="40">
        <f>июн.26!G64</f>
        <v>0</v>
      </c>
      <c r="M66" s="40">
        <f>июл.26!G64</f>
        <v>0</v>
      </c>
      <c r="N66" s="40">
        <f>авг.26!G64</f>
        <v>0</v>
      </c>
      <c r="O66" s="40">
        <f>сен.26!G64</f>
        <v>0</v>
      </c>
      <c r="P66" s="40">
        <f>окт.26!G64</f>
        <v>0</v>
      </c>
      <c r="Q66" s="40">
        <f>ноя.26!G64</f>
        <v>0</v>
      </c>
      <c r="R66" s="40">
        <f>дек.26!G64</f>
        <v>0</v>
      </c>
    </row>
    <row r="67" spans="1:18" x14ac:dyDescent="0.25">
      <c r="A67" s="114"/>
      <c r="B67" s="76"/>
      <c r="C67" s="109">
        <v>61</v>
      </c>
      <c r="D67" s="98">
        <f>СВОД_2025!E67</f>
        <v>8429.7500000000073</v>
      </c>
      <c r="E67" s="99">
        <f t="shared" si="1"/>
        <v>2070.5600000000077</v>
      </c>
      <c r="F67" s="100">
        <f>янв.26!H65+фев.26!H65+мар.26!H65+апр.26!H65+май.26!H65+июн.26!H65+июл.26!H65+авг.26!H65+сен.26!H65+окт.26!H65+ноя.26!H65+дек.26!H65</f>
        <v>0</v>
      </c>
      <c r="G67" s="40">
        <f>янв.26!G65</f>
        <v>6359.19</v>
      </c>
      <c r="H67" s="40">
        <f>фев.26!G65</f>
        <v>0</v>
      </c>
      <c r="I67" s="40">
        <f>мар.26!G65</f>
        <v>0</v>
      </c>
      <c r="J67" s="40">
        <f>апр.26!G65</f>
        <v>0</v>
      </c>
      <c r="K67" s="40">
        <f>май.26!G65</f>
        <v>0</v>
      </c>
      <c r="L67" s="40">
        <f>июн.26!G65</f>
        <v>0</v>
      </c>
      <c r="M67" s="40">
        <f>июл.26!G65</f>
        <v>0</v>
      </c>
      <c r="N67" s="40">
        <f>авг.26!G65</f>
        <v>0</v>
      </c>
      <c r="O67" s="40">
        <f>сен.26!G65</f>
        <v>0</v>
      </c>
      <c r="P67" s="40">
        <f>окт.26!G65</f>
        <v>0</v>
      </c>
      <c r="Q67" s="40">
        <f>ноя.26!G65</f>
        <v>0</v>
      </c>
      <c r="R67" s="40">
        <f>дек.26!G65</f>
        <v>0</v>
      </c>
    </row>
    <row r="68" spans="1:18" x14ac:dyDescent="0.25">
      <c r="A68" s="114"/>
      <c r="B68" s="76"/>
      <c r="C68" s="109">
        <v>62</v>
      </c>
      <c r="D68" s="98">
        <f>СВОД_2025!E68</f>
        <v>-29724.880000000012</v>
      </c>
      <c r="E68" s="99">
        <f t="shared" si="1"/>
        <v>-29724.880000000012</v>
      </c>
      <c r="F68" s="100">
        <f>янв.26!H66+фев.26!H66+мар.26!H66+апр.26!H66+май.26!H66+июн.26!H66+июл.26!H66+авг.26!H66+сен.26!H66+окт.26!H66+ноя.26!H66+дек.26!H66</f>
        <v>0</v>
      </c>
      <c r="G68" s="40">
        <f>янв.26!G66</f>
        <v>0</v>
      </c>
      <c r="H68" s="40">
        <f>фев.26!G66</f>
        <v>0</v>
      </c>
      <c r="I68" s="40">
        <f>мар.26!G66</f>
        <v>0</v>
      </c>
      <c r="J68" s="40">
        <f>апр.26!G66</f>
        <v>0</v>
      </c>
      <c r="K68" s="40">
        <f>май.26!G66</f>
        <v>0</v>
      </c>
      <c r="L68" s="40">
        <f>июн.26!G66</f>
        <v>0</v>
      </c>
      <c r="M68" s="40">
        <f>июл.26!G66</f>
        <v>0</v>
      </c>
      <c r="N68" s="40">
        <f>авг.26!G66</f>
        <v>0</v>
      </c>
      <c r="O68" s="40">
        <f>сен.26!G66</f>
        <v>0</v>
      </c>
      <c r="P68" s="40">
        <f>окт.26!G66</f>
        <v>0</v>
      </c>
      <c r="Q68" s="40">
        <f>ноя.26!G66</f>
        <v>0</v>
      </c>
      <c r="R68" s="40">
        <f>дек.26!G66</f>
        <v>0</v>
      </c>
    </row>
    <row r="69" spans="1:18" x14ac:dyDescent="0.25">
      <c r="A69" s="114"/>
      <c r="B69" s="76"/>
      <c r="C69" s="109">
        <v>63</v>
      </c>
      <c r="D69" s="98">
        <f>СВОД_2025!E69</f>
        <v>2813.3499999999976</v>
      </c>
      <c r="E69" s="99">
        <f t="shared" si="1"/>
        <v>2813.3499999999976</v>
      </c>
      <c r="F69" s="100">
        <f>янв.26!H67+фев.26!H67+мар.26!H67+апр.26!H67+май.26!H67+июн.26!H67+июл.26!H67+авг.26!H67+сен.26!H67+окт.26!H67+ноя.26!H67+дек.26!H67</f>
        <v>0</v>
      </c>
      <c r="G69" s="40">
        <f>янв.26!G67</f>
        <v>0</v>
      </c>
      <c r="H69" s="40">
        <f>фев.26!G67</f>
        <v>0</v>
      </c>
      <c r="I69" s="40">
        <f>мар.26!G67</f>
        <v>0</v>
      </c>
      <c r="J69" s="40">
        <f>апр.26!G67</f>
        <v>0</v>
      </c>
      <c r="K69" s="40">
        <f>май.26!G67</f>
        <v>0</v>
      </c>
      <c r="L69" s="40">
        <f>июн.26!G67</f>
        <v>0</v>
      </c>
      <c r="M69" s="40">
        <f>июл.26!G67</f>
        <v>0</v>
      </c>
      <c r="N69" s="40">
        <f>авг.26!G67</f>
        <v>0</v>
      </c>
      <c r="O69" s="40">
        <f>сен.26!G67</f>
        <v>0</v>
      </c>
      <c r="P69" s="40">
        <f>окт.26!G67</f>
        <v>0</v>
      </c>
      <c r="Q69" s="40">
        <f>ноя.26!G67</f>
        <v>0</v>
      </c>
      <c r="R69" s="40">
        <f>дек.26!G67</f>
        <v>0</v>
      </c>
    </row>
    <row r="70" spans="1:18" x14ac:dyDescent="0.25">
      <c r="A70" s="114"/>
      <c r="B70" s="76"/>
      <c r="C70" s="109">
        <v>64</v>
      </c>
      <c r="D70" s="98">
        <f>СВОД_2025!E70</f>
        <v>-4650.4500000000071</v>
      </c>
      <c r="E70" s="99">
        <f t="shared" si="1"/>
        <v>-6562.6100000000069</v>
      </c>
      <c r="F70" s="100">
        <f>янв.26!H68+фев.26!H68+мар.26!H68+апр.26!H68+май.26!H68+июн.26!H68+июл.26!H68+авг.26!H68+сен.26!H68+окт.26!H68+ноя.26!H68+дек.26!H68</f>
        <v>0</v>
      </c>
      <c r="G70" s="40">
        <f>янв.26!G68</f>
        <v>1912.16</v>
      </c>
      <c r="H70" s="40">
        <f>фев.26!G68</f>
        <v>0</v>
      </c>
      <c r="I70" s="40">
        <f>мар.26!G68</f>
        <v>0</v>
      </c>
      <c r="J70" s="40">
        <f>апр.26!G68</f>
        <v>0</v>
      </c>
      <c r="K70" s="40">
        <f>май.26!G68</f>
        <v>0</v>
      </c>
      <c r="L70" s="40">
        <f>июн.26!G68</f>
        <v>0</v>
      </c>
      <c r="M70" s="40">
        <f>июл.26!G68</f>
        <v>0</v>
      </c>
      <c r="N70" s="40">
        <f>авг.26!G68</f>
        <v>0</v>
      </c>
      <c r="O70" s="40">
        <f>сен.26!G68</f>
        <v>0</v>
      </c>
      <c r="P70" s="40">
        <f>окт.26!G68</f>
        <v>0</v>
      </c>
      <c r="Q70" s="40">
        <f>ноя.26!G68</f>
        <v>0</v>
      </c>
      <c r="R70" s="40">
        <f>дек.26!G68</f>
        <v>0</v>
      </c>
    </row>
    <row r="71" spans="1:18" x14ac:dyDescent="0.25">
      <c r="A71" s="114"/>
      <c r="B71" s="76"/>
      <c r="C71" s="109">
        <v>65</v>
      </c>
      <c r="D71" s="98">
        <f>СВОД_2025!E71</f>
        <v>-949.68000000000097</v>
      </c>
      <c r="E71" s="99">
        <f t="shared" si="1"/>
        <v>-949.68000000000097</v>
      </c>
      <c r="F71" s="100">
        <f>янв.26!H69+фев.26!H69+мар.26!H69+апр.26!H69+май.26!H69+июн.26!H69+июл.26!H69+авг.26!H69+сен.26!H69+окт.26!H69+ноя.26!H69+дек.26!H69</f>
        <v>0</v>
      </c>
      <c r="G71" s="40">
        <f>янв.26!G69</f>
        <v>0</v>
      </c>
      <c r="H71" s="40">
        <f>фев.26!G69</f>
        <v>0</v>
      </c>
      <c r="I71" s="40">
        <f>мар.26!G69</f>
        <v>0</v>
      </c>
      <c r="J71" s="40">
        <f>апр.26!G69</f>
        <v>0</v>
      </c>
      <c r="K71" s="40">
        <f>май.26!G69</f>
        <v>0</v>
      </c>
      <c r="L71" s="40">
        <f>июн.26!G69</f>
        <v>0</v>
      </c>
      <c r="M71" s="40">
        <f>июл.26!G69</f>
        <v>0</v>
      </c>
      <c r="N71" s="40">
        <f>авг.26!G69</f>
        <v>0</v>
      </c>
      <c r="O71" s="40">
        <f>сен.26!G69</f>
        <v>0</v>
      </c>
      <c r="P71" s="40">
        <f>окт.26!G69</f>
        <v>0</v>
      </c>
      <c r="Q71" s="40">
        <f>ноя.26!G69</f>
        <v>0</v>
      </c>
      <c r="R71" s="40">
        <f>дек.26!G69</f>
        <v>0</v>
      </c>
    </row>
    <row r="72" spans="1:18" x14ac:dyDescent="0.25">
      <c r="A72" s="114"/>
      <c r="B72" s="76"/>
      <c r="C72" s="109">
        <v>67</v>
      </c>
      <c r="D72" s="98">
        <f>СВОД_2025!E72</f>
        <v>-6755.149999999996</v>
      </c>
      <c r="E72" s="99">
        <f t="shared" si="1"/>
        <v>-6755.149999999996</v>
      </c>
      <c r="F72" s="100">
        <f>янв.26!H70+фев.26!H70+мар.26!H70+апр.26!H70+май.26!H70+июн.26!H70+июл.26!H70+авг.26!H70+сен.26!H70+окт.26!H70+ноя.26!H70+дек.26!H70</f>
        <v>0</v>
      </c>
      <c r="G72" s="40">
        <f>янв.26!G70</f>
        <v>0</v>
      </c>
      <c r="H72" s="40">
        <f>фев.26!G70</f>
        <v>0</v>
      </c>
      <c r="I72" s="40">
        <f>мар.26!G70</f>
        <v>0</v>
      </c>
      <c r="J72" s="40">
        <f>апр.26!G70</f>
        <v>0</v>
      </c>
      <c r="K72" s="40">
        <f>май.26!G70</f>
        <v>0</v>
      </c>
      <c r="L72" s="40">
        <f>июн.26!G70</f>
        <v>0</v>
      </c>
      <c r="M72" s="40">
        <f>июл.26!G70</f>
        <v>0</v>
      </c>
      <c r="N72" s="40">
        <f>авг.26!G70</f>
        <v>0</v>
      </c>
      <c r="O72" s="40">
        <f>сен.26!G70</f>
        <v>0</v>
      </c>
      <c r="P72" s="40">
        <f>окт.26!G70</f>
        <v>0</v>
      </c>
      <c r="Q72" s="40">
        <f>ноя.26!G70</f>
        <v>0</v>
      </c>
      <c r="R72" s="40">
        <f>дек.26!G70</f>
        <v>0</v>
      </c>
    </row>
    <row r="73" spans="1:18" x14ac:dyDescent="0.25">
      <c r="A73" s="114"/>
      <c r="B73" s="76"/>
      <c r="C73" s="109">
        <v>68</v>
      </c>
      <c r="D73" s="98">
        <f>СВОД_2025!E73</f>
        <v>-11228.630000000014</v>
      </c>
      <c r="E73" s="99">
        <f t="shared" si="1"/>
        <v>-20076.390000000014</v>
      </c>
      <c r="F73" s="100">
        <f>янв.26!H71+фев.26!H71+мар.26!H71+апр.26!H71+май.26!H71+июн.26!H71+июл.26!H71+авг.26!H71+сен.26!H71+окт.26!H71+ноя.26!H71+дек.26!H71</f>
        <v>12708.07</v>
      </c>
      <c r="G73" s="40">
        <f>янв.26!G71</f>
        <v>21555.83</v>
      </c>
      <c r="H73" s="40">
        <f>фев.26!G71</f>
        <v>0</v>
      </c>
      <c r="I73" s="40">
        <f>мар.26!G71</f>
        <v>0</v>
      </c>
      <c r="J73" s="40">
        <f>апр.26!G71</f>
        <v>0</v>
      </c>
      <c r="K73" s="40">
        <f>май.26!G71</f>
        <v>0</v>
      </c>
      <c r="L73" s="40">
        <f>июн.26!G71</f>
        <v>0</v>
      </c>
      <c r="M73" s="40">
        <f>июл.26!G71</f>
        <v>0</v>
      </c>
      <c r="N73" s="40">
        <f>авг.26!G71</f>
        <v>0</v>
      </c>
      <c r="O73" s="40">
        <f>сен.26!G71</f>
        <v>0</v>
      </c>
      <c r="P73" s="40">
        <f>окт.26!G71</f>
        <v>0</v>
      </c>
      <c r="Q73" s="40">
        <f>ноя.26!G71</f>
        <v>0</v>
      </c>
      <c r="R73" s="40">
        <f>дек.26!G71</f>
        <v>0</v>
      </c>
    </row>
    <row r="74" spans="1:18" x14ac:dyDescent="0.25">
      <c r="A74" s="114"/>
      <c r="B74" s="76"/>
      <c r="C74" s="109">
        <v>69</v>
      </c>
      <c r="D74" s="98">
        <f>СВОД_2025!E74</f>
        <v>-6006.9999999999991</v>
      </c>
      <c r="E74" s="99">
        <f t="shared" ref="E74:E137" si="2">F74-G74-H74-I74-J74-K74-L74-M74-N74-O74-P74-Q74-R74+D74</f>
        <v>-6887.6399999999985</v>
      </c>
      <c r="F74" s="100">
        <f>янв.26!H72+фев.26!H72+мар.26!H72+апр.26!H72+май.26!H72+июн.26!H72+июл.26!H72+авг.26!H72+сен.26!H72+окт.26!H72+ноя.26!H72+дек.26!H72</f>
        <v>13240.41</v>
      </c>
      <c r="G74" s="40">
        <f>янв.26!G72</f>
        <v>14121.05</v>
      </c>
      <c r="H74" s="40">
        <f>фев.26!G72</f>
        <v>0</v>
      </c>
      <c r="I74" s="40">
        <f>мар.26!G72</f>
        <v>0</v>
      </c>
      <c r="J74" s="40">
        <f>апр.26!G72</f>
        <v>0</v>
      </c>
      <c r="K74" s="40">
        <f>май.26!G72</f>
        <v>0</v>
      </c>
      <c r="L74" s="40">
        <f>июн.26!G72</f>
        <v>0</v>
      </c>
      <c r="M74" s="40">
        <f>июл.26!G72</f>
        <v>0</v>
      </c>
      <c r="N74" s="40">
        <f>авг.26!G72</f>
        <v>0</v>
      </c>
      <c r="O74" s="40">
        <f>сен.26!G72</f>
        <v>0</v>
      </c>
      <c r="P74" s="40">
        <f>окт.26!G72</f>
        <v>0</v>
      </c>
      <c r="Q74" s="40">
        <f>ноя.26!G72</f>
        <v>0</v>
      </c>
      <c r="R74" s="40">
        <f>дек.26!G72</f>
        <v>0</v>
      </c>
    </row>
    <row r="75" spans="1:18" x14ac:dyDescent="0.25">
      <c r="A75" s="43"/>
      <c r="B75" s="76"/>
      <c r="C75" s="109">
        <v>70</v>
      </c>
      <c r="D75" s="98">
        <f>СВОД_2025!E75</f>
        <v>4220.8000000000029</v>
      </c>
      <c r="E75" s="99">
        <f t="shared" si="2"/>
        <v>-4302.1499999999978</v>
      </c>
      <c r="F75" s="100">
        <f>янв.26!H73+фев.26!H73+мар.26!H73+апр.26!H73+май.26!H73+июн.26!H73+июл.26!H73+авг.26!H73+сен.26!H73+окт.26!H73+ноя.26!H73+дек.26!H73</f>
        <v>0</v>
      </c>
      <c r="G75" s="40">
        <f>янв.26!G73</f>
        <v>8522.9500000000007</v>
      </c>
      <c r="H75" s="40">
        <f>фев.26!G73</f>
        <v>0</v>
      </c>
      <c r="I75" s="40">
        <f>мар.26!G73</f>
        <v>0</v>
      </c>
      <c r="J75" s="40">
        <f>апр.26!G73</f>
        <v>0</v>
      </c>
      <c r="K75" s="40">
        <f>май.26!G73</f>
        <v>0</v>
      </c>
      <c r="L75" s="40">
        <f>июн.26!G73</f>
        <v>0</v>
      </c>
      <c r="M75" s="40">
        <f>июл.26!G73</f>
        <v>0</v>
      </c>
      <c r="N75" s="40">
        <f>авг.26!G73</f>
        <v>0</v>
      </c>
      <c r="O75" s="40">
        <f>сен.26!G73</f>
        <v>0</v>
      </c>
      <c r="P75" s="40">
        <f>окт.26!G73</f>
        <v>0</v>
      </c>
      <c r="Q75" s="40">
        <f>ноя.26!G73</f>
        <v>0</v>
      </c>
      <c r="R75" s="40">
        <f>дек.26!G73</f>
        <v>0</v>
      </c>
    </row>
    <row r="76" spans="1:18" x14ac:dyDescent="0.25">
      <c r="A76" s="22"/>
      <c r="B76" s="76"/>
      <c r="C76" s="109">
        <v>71</v>
      </c>
      <c r="D76" s="98">
        <f>СВОД_2025!E76</f>
        <v>13.319999999998345</v>
      </c>
      <c r="E76" s="99">
        <f t="shared" si="2"/>
        <v>13.319999999998345</v>
      </c>
      <c r="F76" s="100">
        <f>янв.26!H74+фев.26!H74+мар.26!H74+апр.26!H74+май.26!H74+июн.26!H74+июл.26!H74+авг.26!H74+сен.26!H74+окт.26!H74+ноя.26!H74+дек.26!H74</f>
        <v>0</v>
      </c>
      <c r="G76" s="40">
        <f>янв.26!G74</f>
        <v>0</v>
      </c>
      <c r="H76" s="40">
        <f>фев.26!G74</f>
        <v>0</v>
      </c>
      <c r="I76" s="40">
        <f>мар.26!G74</f>
        <v>0</v>
      </c>
      <c r="J76" s="40">
        <f>апр.26!G74</f>
        <v>0</v>
      </c>
      <c r="K76" s="40">
        <f>май.26!G74</f>
        <v>0</v>
      </c>
      <c r="L76" s="40">
        <f>июн.26!G74</f>
        <v>0</v>
      </c>
      <c r="M76" s="40">
        <f>июл.26!G74</f>
        <v>0</v>
      </c>
      <c r="N76" s="40">
        <f>авг.26!G74</f>
        <v>0</v>
      </c>
      <c r="O76" s="40">
        <f>сен.26!G74</f>
        <v>0</v>
      </c>
      <c r="P76" s="40">
        <f>окт.26!G74</f>
        <v>0</v>
      </c>
      <c r="Q76" s="40">
        <f>ноя.26!G74</f>
        <v>0</v>
      </c>
      <c r="R76" s="40">
        <f>дек.26!G74</f>
        <v>0</v>
      </c>
    </row>
    <row r="77" spans="1:18" x14ac:dyDescent="0.25">
      <c r="A77" s="22"/>
      <c r="B77" s="76"/>
      <c r="C77" s="109">
        <v>72</v>
      </c>
      <c r="D77" s="98">
        <f>СВОД_2025!E77</f>
        <v>1629.1599999999994</v>
      </c>
      <c r="E77" s="99">
        <f t="shared" si="2"/>
        <v>1629.1599999999994</v>
      </c>
      <c r="F77" s="100">
        <f>янв.26!H75+фев.26!H75+мар.26!H75+апр.26!H75+май.26!H75+июн.26!H75+июл.26!H75+авг.26!H75+сен.26!H75+окт.26!H75+ноя.26!H75+дек.26!H75</f>
        <v>0</v>
      </c>
      <c r="G77" s="40">
        <f>янв.26!G75</f>
        <v>0</v>
      </c>
      <c r="H77" s="40">
        <f>фев.26!G75</f>
        <v>0</v>
      </c>
      <c r="I77" s="40">
        <f>мар.26!G75</f>
        <v>0</v>
      </c>
      <c r="J77" s="40">
        <f>апр.26!G75</f>
        <v>0</v>
      </c>
      <c r="K77" s="40">
        <f>май.26!G75</f>
        <v>0</v>
      </c>
      <c r="L77" s="40">
        <f>июн.26!G75</f>
        <v>0</v>
      </c>
      <c r="M77" s="40">
        <f>июл.26!G75</f>
        <v>0</v>
      </c>
      <c r="N77" s="40">
        <f>авг.26!G75</f>
        <v>0</v>
      </c>
      <c r="O77" s="40">
        <f>сен.26!G75</f>
        <v>0</v>
      </c>
      <c r="P77" s="40">
        <f>окт.26!G75</f>
        <v>0</v>
      </c>
      <c r="Q77" s="40">
        <f>ноя.26!G75</f>
        <v>0</v>
      </c>
      <c r="R77" s="40">
        <f>дек.26!G75</f>
        <v>0</v>
      </c>
    </row>
    <row r="78" spans="1:18" x14ac:dyDescent="0.25">
      <c r="A78" s="114"/>
      <c r="B78" s="76"/>
      <c r="C78" s="109">
        <v>73</v>
      </c>
      <c r="D78" s="98">
        <f>СВОД_2025!E78</f>
        <v>-4255.0800000000008</v>
      </c>
      <c r="E78" s="99">
        <f t="shared" si="2"/>
        <v>-12903.240000000002</v>
      </c>
      <c r="F78" s="100">
        <f>янв.26!H76+фев.26!H76+мар.26!H76+апр.26!H76+май.26!H76+июн.26!H76+июл.26!H76+авг.26!H76+сен.26!H76+окт.26!H76+ноя.26!H76+дек.26!H76</f>
        <v>0</v>
      </c>
      <c r="G78" s="40">
        <f>янв.26!G76</f>
        <v>8648.1600000000017</v>
      </c>
      <c r="H78" s="40">
        <f>фев.26!G76</f>
        <v>0</v>
      </c>
      <c r="I78" s="40">
        <f>мар.26!G76</f>
        <v>0</v>
      </c>
      <c r="J78" s="40">
        <f>апр.26!G76</f>
        <v>0</v>
      </c>
      <c r="K78" s="40">
        <f>май.26!G76</f>
        <v>0</v>
      </c>
      <c r="L78" s="40">
        <f>июн.26!G76</f>
        <v>0</v>
      </c>
      <c r="M78" s="40">
        <f>июл.26!G76</f>
        <v>0</v>
      </c>
      <c r="N78" s="40">
        <f>авг.26!G76</f>
        <v>0</v>
      </c>
      <c r="O78" s="40">
        <f>сен.26!G76</f>
        <v>0</v>
      </c>
      <c r="P78" s="40">
        <f>окт.26!G76</f>
        <v>0</v>
      </c>
      <c r="Q78" s="40">
        <f>ноя.26!G76</f>
        <v>0</v>
      </c>
      <c r="R78" s="40">
        <f>дек.26!G76</f>
        <v>0</v>
      </c>
    </row>
    <row r="79" spans="1:18" x14ac:dyDescent="0.25">
      <c r="A79" s="114"/>
      <c r="B79" s="76"/>
      <c r="C79" s="109">
        <v>74</v>
      </c>
      <c r="D79" s="98">
        <f>СВОД_2025!E79</f>
        <v>0</v>
      </c>
      <c r="E79" s="99">
        <f t="shared" si="2"/>
        <v>0</v>
      </c>
      <c r="F79" s="100">
        <f>янв.26!H77+фев.26!H77+мар.26!H77+апр.26!H77+май.26!H77+июн.26!H77+июл.26!H77+авг.26!H77+сен.26!H77+окт.26!H77+ноя.26!H77+дек.26!H77</f>
        <v>0</v>
      </c>
      <c r="G79" s="40">
        <f>янв.26!G77</f>
        <v>0</v>
      </c>
      <c r="H79" s="40">
        <f>фев.26!G77</f>
        <v>0</v>
      </c>
      <c r="I79" s="40">
        <f>мар.26!G77</f>
        <v>0</v>
      </c>
      <c r="J79" s="40">
        <f>апр.26!G77</f>
        <v>0</v>
      </c>
      <c r="K79" s="40">
        <f>май.26!G77</f>
        <v>0</v>
      </c>
      <c r="L79" s="40">
        <f>июн.26!G77</f>
        <v>0</v>
      </c>
      <c r="M79" s="40">
        <f>июл.26!G77</f>
        <v>0</v>
      </c>
      <c r="N79" s="40">
        <f>авг.26!G77</f>
        <v>0</v>
      </c>
      <c r="O79" s="40">
        <f>сен.26!G77</f>
        <v>0</v>
      </c>
      <c r="P79" s="40">
        <f>окт.26!G77</f>
        <v>0</v>
      </c>
      <c r="Q79" s="40">
        <f>ноя.26!G77</f>
        <v>0</v>
      </c>
      <c r="R79" s="40">
        <f>дек.26!G77</f>
        <v>0</v>
      </c>
    </row>
    <row r="80" spans="1:18" x14ac:dyDescent="0.25">
      <c r="A80" s="114"/>
      <c r="B80" s="76"/>
      <c r="C80" s="109">
        <v>75</v>
      </c>
      <c r="D80" s="98">
        <f>СВОД_2025!E80</f>
        <v>0</v>
      </c>
      <c r="E80" s="99">
        <f t="shared" si="2"/>
        <v>0</v>
      </c>
      <c r="F80" s="100">
        <f>янв.26!H78+фев.26!H78+мар.26!H78+апр.26!H78+май.26!H78+июн.26!H78+июл.26!H78+авг.26!H78+сен.26!H78+окт.26!H78+ноя.26!H78+дек.26!H78</f>
        <v>0</v>
      </c>
      <c r="G80" s="40">
        <f>янв.26!G78</f>
        <v>0</v>
      </c>
      <c r="H80" s="40">
        <f>фев.26!G78</f>
        <v>0</v>
      </c>
      <c r="I80" s="40">
        <f>мар.26!G78</f>
        <v>0</v>
      </c>
      <c r="J80" s="40">
        <f>апр.26!G78</f>
        <v>0</v>
      </c>
      <c r="K80" s="40">
        <f>май.26!G78</f>
        <v>0</v>
      </c>
      <c r="L80" s="40">
        <f>июн.26!G78</f>
        <v>0</v>
      </c>
      <c r="M80" s="40">
        <f>июл.26!G78</f>
        <v>0</v>
      </c>
      <c r="N80" s="40">
        <f>авг.26!G78</f>
        <v>0</v>
      </c>
      <c r="O80" s="40">
        <f>сен.26!G78</f>
        <v>0</v>
      </c>
      <c r="P80" s="40">
        <f>окт.26!G78</f>
        <v>0</v>
      </c>
      <c r="Q80" s="40">
        <f>ноя.26!G78</f>
        <v>0</v>
      </c>
      <c r="R80" s="40">
        <f>дек.26!G78</f>
        <v>0</v>
      </c>
    </row>
    <row r="81" spans="1:18" x14ac:dyDescent="0.25">
      <c r="A81" s="22"/>
      <c r="B81" s="76"/>
      <c r="C81" s="109">
        <v>76</v>
      </c>
      <c r="D81" s="98">
        <f>СВОД_2025!E81</f>
        <v>722.66999999999962</v>
      </c>
      <c r="E81" s="99">
        <f t="shared" si="2"/>
        <v>722.66999999999962</v>
      </c>
      <c r="F81" s="100">
        <f>янв.26!H79+фев.26!H79+мар.26!H79+апр.26!H79+май.26!H79+июн.26!H79+июл.26!H79+авг.26!H79+сен.26!H79+окт.26!H79+ноя.26!H79+дек.26!H79</f>
        <v>0</v>
      </c>
      <c r="G81" s="40">
        <f>янв.26!G79</f>
        <v>0</v>
      </c>
      <c r="H81" s="40">
        <f>фев.26!G79</f>
        <v>0</v>
      </c>
      <c r="I81" s="40">
        <f>мар.26!G79</f>
        <v>0</v>
      </c>
      <c r="J81" s="40">
        <f>апр.26!G79</f>
        <v>0</v>
      </c>
      <c r="K81" s="40">
        <f>май.26!G79</f>
        <v>0</v>
      </c>
      <c r="L81" s="40">
        <f>июн.26!G79</f>
        <v>0</v>
      </c>
      <c r="M81" s="40">
        <f>июл.26!G79</f>
        <v>0</v>
      </c>
      <c r="N81" s="40">
        <f>авг.26!G79</f>
        <v>0</v>
      </c>
      <c r="O81" s="40">
        <f>сен.26!G79</f>
        <v>0</v>
      </c>
      <c r="P81" s="40">
        <f>окт.26!G79</f>
        <v>0</v>
      </c>
      <c r="Q81" s="40">
        <f>ноя.26!G79</f>
        <v>0</v>
      </c>
      <c r="R81" s="40">
        <f>дек.26!G79</f>
        <v>0</v>
      </c>
    </row>
    <row r="82" spans="1:18" x14ac:dyDescent="0.25">
      <c r="A82" s="114"/>
      <c r="B82" s="76"/>
      <c r="C82" s="109">
        <v>77</v>
      </c>
      <c r="D82" s="98">
        <f>СВОД_2025!E82</f>
        <v>-919.74000000000206</v>
      </c>
      <c r="E82" s="99">
        <f t="shared" si="2"/>
        <v>77.439999999997781</v>
      </c>
      <c r="F82" s="100">
        <f>янв.26!H80+фев.26!H80+мар.26!H80+апр.26!H80+май.26!H80+июн.26!H80+июл.26!H80+авг.26!H80+сен.26!H80+окт.26!H80+ноя.26!H80+дек.26!H80</f>
        <v>3000</v>
      </c>
      <c r="G82" s="40">
        <f>янв.26!G80</f>
        <v>2002.8200000000002</v>
      </c>
      <c r="H82" s="40">
        <f>фев.26!G80</f>
        <v>0</v>
      </c>
      <c r="I82" s="40">
        <f>мар.26!G80</f>
        <v>0</v>
      </c>
      <c r="J82" s="40">
        <f>апр.26!G80</f>
        <v>0</v>
      </c>
      <c r="K82" s="40">
        <f>май.26!G80</f>
        <v>0</v>
      </c>
      <c r="L82" s="40">
        <f>июн.26!G80</f>
        <v>0</v>
      </c>
      <c r="M82" s="40">
        <f>июл.26!G80</f>
        <v>0</v>
      </c>
      <c r="N82" s="40">
        <f>авг.26!G80</f>
        <v>0</v>
      </c>
      <c r="O82" s="40">
        <f>сен.26!G80</f>
        <v>0</v>
      </c>
      <c r="P82" s="40">
        <f>окт.26!G80</f>
        <v>0</v>
      </c>
      <c r="Q82" s="40">
        <f>ноя.26!G80</f>
        <v>0</v>
      </c>
      <c r="R82" s="40">
        <f>дек.26!G80</f>
        <v>0</v>
      </c>
    </row>
    <row r="83" spans="1:18" x14ac:dyDescent="0.25">
      <c r="A83" s="22"/>
      <c r="B83" s="76"/>
      <c r="C83" s="109">
        <v>79</v>
      </c>
      <c r="D83" s="98">
        <f>СВОД_2025!E83</f>
        <v>-895.2200000000048</v>
      </c>
      <c r="E83" s="99">
        <f t="shared" si="2"/>
        <v>-2227.6400000000049</v>
      </c>
      <c r="F83" s="100">
        <f>янв.26!H81+фев.26!H81+мар.26!H81+апр.26!H81+май.26!H81+июн.26!H81+июл.26!H81+авг.26!H81+сен.26!H81+окт.26!H81+ноя.26!H81+дек.26!H81</f>
        <v>0</v>
      </c>
      <c r="G83" s="40">
        <f>янв.26!G81</f>
        <v>1332.42</v>
      </c>
      <c r="H83" s="40">
        <f>фев.26!G81</f>
        <v>0</v>
      </c>
      <c r="I83" s="40">
        <f>мар.26!G81</f>
        <v>0</v>
      </c>
      <c r="J83" s="40">
        <f>апр.26!G81</f>
        <v>0</v>
      </c>
      <c r="K83" s="40">
        <f>май.26!G81</f>
        <v>0</v>
      </c>
      <c r="L83" s="40">
        <f>июн.26!G81</f>
        <v>0</v>
      </c>
      <c r="M83" s="40">
        <f>июл.26!G81</f>
        <v>0</v>
      </c>
      <c r="N83" s="40">
        <f>авг.26!G81</f>
        <v>0</v>
      </c>
      <c r="O83" s="40">
        <f>сен.26!G81</f>
        <v>0</v>
      </c>
      <c r="P83" s="40">
        <f>окт.26!G81</f>
        <v>0</v>
      </c>
      <c r="Q83" s="40">
        <f>ноя.26!G81</f>
        <v>0</v>
      </c>
      <c r="R83" s="40">
        <f>дек.26!G81</f>
        <v>0</v>
      </c>
    </row>
    <row r="84" spans="1:18" x14ac:dyDescent="0.25">
      <c r="A84" s="114"/>
      <c r="B84" s="76"/>
      <c r="C84" s="109">
        <v>80</v>
      </c>
      <c r="D84" s="98">
        <f>СВОД_2025!E84</f>
        <v>-13500.730000000009</v>
      </c>
      <c r="E84" s="99">
        <f t="shared" si="2"/>
        <v>-28408.750000000011</v>
      </c>
      <c r="F84" s="100">
        <f>янв.26!H82+фев.26!H82+мар.26!H82+апр.26!H82+май.26!H82+июн.26!H82+июл.26!H82+авг.26!H82+сен.26!H82+окт.26!H82+ноя.26!H82+дек.26!H82</f>
        <v>0</v>
      </c>
      <c r="G84" s="40">
        <f>янв.26!G82</f>
        <v>14908.020000000002</v>
      </c>
      <c r="H84" s="40">
        <f>фев.26!G82</f>
        <v>0</v>
      </c>
      <c r="I84" s="40">
        <f>мар.26!G82</f>
        <v>0</v>
      </c>
      <c r="J84" s="40">
        <f>апр.26!G82</f>
        <v>0</v>
      </c>
      <c r="K84" s="40">
        <f>май.26!G82</f>
        <v>0</v>
      </c>
      <c r="L84" s="40">
        <f>июн.26!G82</f>
        <v>0</v>
      </c>
      <c r="M84" s="40">
        <f>июл.26!G82</f>
        <v>0</v>
      </c>
      <c r="N84" s="40">
        <f>авг.26!G82</f>
        <v>0</v>
      </c>
      <c r="O84" s="40">
        <f>сен.26!G82</f>
        <v>0</v>
      </c>
      <c r="P84" s="40">
        <f>окт.26!G82</f>
        <v>0</v>
      </c>
      <c r="Q84" s="40">
        <f>ноя.26!G82</f>
        <v>0</v>
      </c>
      <c r="R84" s="40">
        <f>дек.26!G82</f>
        <v>0</v>
      </c>
    </row>
    <row r="85" spans="1:18" x14ac:dyDescent="0.25">
      <c r="A85" s="114"/>
      <c r="B85" s="76"/>
      <c r="C85" s="109">
        <v>81</v>
      </c>
      <c r="D85" s="98">
        <f>СВОД_2025!E85</f>
        <v>4574.5600000000068</v>
      </c>
      <c r="E85" s="99">
        <f t="shared" si="2"/>
        <v>8934.8100000000068</v>
      </c>
      <c r="F85" s="100">
        <f>янв.26!H83+фев.26!H83+мар.26!H83+апр.26!H83+май.26!H83+июн.26!H83+июл.26!H83+авг.26!H83+сен.26!H83+окт.26!H83+ноя.26!H83+дек.26!H83</f>
        <v>12380</v>
      </c>
      <c r="G85" s="40">
        <f>янв.26!G83</f>
        <v>8019.75</v>
      </c>
      <c r="H85" s="40">
        <f>фев.26!G83</f>
        <v>0</v>
      </c>
      <c r="I85" s="40">
        <f>мар.26!G83</f>
        <v>0</v>
      </c>
      <c r="J85" s="40">
        <f>апр.26!G83</f>
        <v>0</v>
      </c>
      <c r="K85" s="40">
        <f>май.26!G83</f>
        <v>0</v>
      </c>
      <c r="L85" s="40">
        <f>июн.26!G83</f>
        <v>0</v>
      </c>
      <c r="M85" s="40">
        <f>июл.26!G83</f>
        <v>0</v>
      </c>
      <c r="N85" s="40">
        <f>авг.26!G83</f>
        <v>0</v>
      </c>
      <c r="O85" s="40">
        <f>сен.26!G83</f>
        <v>0</v>
      </c>
      <c r="P85" s="40">
        <f>окт.26!G83</f>
        <v>0</v>
      </c>
      <c r="Q85" s="40">
        <f>ноя.26!G83</f>
        <v>0</v>
      </c>
      <c r="R85" s="40">
        <f>дек.26!G83</f>
        <v>0</v>
      </c>
    </row>
    <row r="86" spans="1:18" x14ac:dyDescent="0.25">
      <c r="A86" s="114"/>
      <c r="B86" s="76"/>
      <c r="C86" s="109">
        <v>82</v>
      </c>
      <c r="D86" s="98">
        <f>СВОД_2025!E86</f>
        <v>3628.5700000000024</v>
      </c>
      <c r="E86" s="99">
        <f t="shared" si="2"/>
        <v>4326.5400000000027</v>
      </c>
      <c r="F86" s="100">
        <f>янв.26!H84+фев.26!H84+мар.26!H84+апр.26!H84+май.26!H84+июн.26!H84+июл.26!H84+авг.26!H84+сен.26!H84+окт.26!H84+ноя.26!H84+дек.26!H84</f>
        <v>2000</v>
      </c>
      <c r="G86" s="40">
        <f>янв.26!G84</f>
        <v>1302.03</v>
      </c>
      <c r="H86" s="40">
        <f>фев.26!G84</f>
        <v>0</v>
      </c>
      <c r="I86" s="40">
        <f>мар.26!G84</f>
        <v>0</v>
      </c>
      <c r="J86" s="40">
        <f>апр.26!G84</f>
        <v>0</v>
      </c>
      <c r="K86" s="40">
        <f>май.26!G84</f>
        <v>0</v>
      </c>
      <c r="L86" s="40">
        <f>июн.26!G84</f>
        <v>0</v>
      </c>
      <c r="M86" s="40">
        <f>июл.26!G84</f>
        <v>0</v>
      </c>
      <c r="N86" s="40">
        <f>авг.26!G84</f>
        <v>0</v>
      </c>
      <c r="O86" s="40">
        <f>сен.26!G84</f>
        <v>0</v>
      </c>
      <c r="P86" s="40">
        <f>окт.26!G84</f>
        <v>0</v>
      </c>
      <c r="Q86" s="40">
        <f>ноя.26!G84</f>
        <v>0</v>
      </c>
      <c r="R86" s="40">
        <f>дек.26!G84</f>
        <v>0</v>
      </c>
    </row>
    <row r="87" spans="1:18" x14ac:dyDescent="0.25">
      <c r="A87" s="114"/>
      <c r="B87" s="76"/>
      <c r="C87" s="109">
        <v>83</v>
      </c>
      <c r="D87" s="98">
        <f>СВОД_2025!E87</f>
        <v>975.85999999999945</v>
      </c>
      <c r="E87" s="99">
        <f t="shared" si="2"/>
        <v>1610.9299999999994</v>
      </c>
      <c r="F87" s="100">
        <f>янв.26!H85+фев.26!H85+мар.26!H85+апр.26!H85+май.26!H85+июн.26!H85+июл.26!H85+авг.26!H85+сен.26!H85+окт.26!H85+ноя.26!H85+дек.26!H85</f>
        <v>2000</v>
      </c>
      <c r="G87" s="40">
        <f>янв.26!G85</f>
        <v>1364.93</v>
      </c>
      <c r="H87" s="40">
        <f>фев.26!G85</f>
        <v>0</v>
      </c>
      <c r="I87" s="40">
        <f>мар.26!G85</f>
        <v>0</v>
      </c>
      <c r="J87" s="40">
        <f>апр.26!G85</f>
        <v>0</v>
      </c>
      <c r="K87" s="40">
        <f>май.26!G85</f>
        <v>0</v>
      </c>
      <c r="L87" s="40">
        <f>июн.26!G85</f>
        <v>0</v>
      </c>
      <c r="M87" s="40">
        <f>июл.26!G85</f>
        <v>0</v>
      </c>
      <c r="N87" s="40">
        <f>авг.26!G85</f>
        <v>0</v>
      </c>
      <c r="O87" s="40">
        <f>сен.26!G85</f>
        <v>0</v>
      </c>
      <c r="P87" s="40">
        <f>окт.26!G85</f>
        <v>0</v>
      </c>
      <c r="Q87" s="40">
        <f>ноя.26!G85</f>
        <v>0</v>
      </c>
      <c r="R87" s="40">
        <f>дек.26!G85</f>
        <v>0</v>
      </c>
    </row>
    <row r="88" spans="1:18" x14ac:dyDescent="0.25">
      <c r="A88" s="114"/>
      <c r="B88" s="76"/>
      <c r="C88" s="109">
        <v>84</v>
      </c>
      <c r="D88" s="98">
        <f>СВОД_2025!E88</f>
        <v>10710.850000000002</v>
      </c>
      <c r="E88" s="99">
        <f t="shared" si="2"/>
        <v>9906.3700000000026</v>
      </c>
      <c r="F88" s="100">
        <f>янв.26!H86+фев.26!H86+мар.26!H86+апр.26!H86+май.26!H86+июн.26!H86+июл.26!H86+авг.26!H86+сен.26!H86+окт.26!H86+ноя.26!H86+дек.26!H86</f>
        <v>0</v>
      </c>
      <c r="G88" s="40">
        <f>янв.26!G86</f>
        <v>804.48</v>
      </c>
      <c r="H88" s="40">
        <f>фев.26!G86</f>
        <v>0</v>
      </c>
      <c r="I88" s="40">
        <f>мар.26!G86</f>
        <v>0</v>
      </c>
      <c r="J88" s="40">
        <f>апр.26!G86</f>
        <v>0</v>
      </c>
      <c r="K88" s="40">
        <f>май.26!G86</f>
        <v>0</v>
      </c>
      <c r="L88" s="40">
        <f>июн.26!G86</f>
        <v>0</v>
      </c>
      <c r="M88" s="40">
        <f>июл.26!G86</f>
        <v>0</v>
      </c>
      <c r="N88" s="40">
        <f>авг.26!G86</f>
        <v>0</v>
      </c>
      <c r="O88" s="40">
        <f>сен.26!G86</f>
        <v>0</v>
      </c>
      <c r="P88" s="40">
        <f>окт.26!G86</f>
        <v>0</v>
      </c>
      <c r="Q88" s="40">
        <f>ноя.26!G86</f>
        <v>0</v>
      </c>
      <c r="R88" s="40">
        <f>дек.26!G86</f>
        <v>0</v>
      </c>
    </row>
    <row r="89" spans="1:18" x14ac:dyDescent="0.25">
      <c r="A89" s="22"/>
      <c r="B89" s="76"/>
      <c r="C89" s="109">
        <v>85</v>
      </c>
      <c r="D89" s="98">
        <f>СВОД_2025!E89</f>
        <v>1444.7699999999982</v>
      </c>
      <c r="E89" s="99">
        <f t="shared" si="2"/>
        <v>4019.0699999999983</v>
      </c>
      <c r="F89" s="100">
        <f>янв.26!H87+фев.26!H87+мар.26!H87+апр.26!H87+май.26!H87+июн.26!H87+июл.26!H87+авг.26!H87+сен.26!H87+окт.26!H87+ноя.26!H87+дек.26!H87</f>
        <v>2700</v>
      </c>
      <c r="G89" s="40">
        <f>янв.26!G87</f>
        <v>125.70000000000002</v>
      </c>
      <c r="H89" s="40">
        <f>фев.26!G87</f>
        <v>0</v>
      </c>
      <c r="I89" s="40">
        <f>мар.26!G87</f>
        <v>0</v>
      </c>
      <c r="J89" s="40">
        <f>апр.26!G87</f>
        <v>0</v>
      </c>
      <c r="K89" s="40">
        <f>май.26!G87</f>
        <v>0</v>
      </c>
      <c r="L89" s="40">
        <f>июн.26!G87</f>
        <v>0</v>
      </c>
      <c r="M89" s="40">
        <f>июл.26!G87</f>
        <v>0</v>
      </c>
      <c r="N89" s="40">
        <f>авг.26!G87</f>
        <v>0</v>
      </c>
      <c r="O89" s="40">
        <f>сен.26!G87</f>
        <v>0</v>
      </c>
      <c r="P89" s="40">
        <f>окт.26!G87</f>
        <v>0</v>
      </c>
      <c r="Q89" s="40">
        <f>ноя.26!G87</f>
        <v>0</v>
      </c>
      <c r="R89" s="40">
        <f>дек.26!G87</f>
        <v>0</v>
      </c>
    </row>
    <row r="90" spans="1:18" x14ac:dyDescent="0.25">
      <c r="A90" s="114"/>
      <c r="B90" s="76"/>
      <c r="C90" s="109">
        <v>86</v>
      </c>
      <c r="D90" s="98">
        <f>СВОД_2025!E90</f>
        <v>0</v>
      </c>
      <c r="E90" s="99">
        <f t="shared" si="2"/>
        <v>0</v>
      </c>
      <c r="F90" s="100">
        <f>янв.26!H88+фев.26!H88+мар.26!H88+апр.26!H88+май.26!H88+июн.26!H88+июл.26!H88+авг.26!H88+сен.26!H88+окт.26!H88+ноя.26!H88+дек.26!H88</f>
        <v>0</v>
      </c>
      <c r="G90" s="40">
        <f>янв.26!G88</f>
        <v>0</v>
      </c>
      <c r="H90" s="40">
        <f>фев.26!G88</f>
        <v>0</v>
      </c>
      <c r="I90" s="40">
        <f>мар.26!G88</f>
        <v>0</v>
      </c>
      <c r="J90" s="40">
        <f>апр.26!G88</f>
        <v>0</v>
      </c>
      <c r="K90" s="40">
        <f>май.26!G88</f>
        <v>0</v>
      </c>
      <c r="L90" s="40">
        <f>июн.26!G88</f>
        <v>0</v>
      </c>
      <c r="M90" s="40">
        <f>июл.26!G88</f>
        <v>0</v>
      </c>
      <c r="N90" s="40">
        <f>авг.26!G88</f>
        <v>0</v>
      </c>
      <c r="O90" s="40">
        <f>сен.26!G88</f>
        <v>0</v>
      </c>
      <c r="P90" s="40">
        <f>окт.26!G88</f>
        <v>0</v>
      </c>
      <c r="Q90" s="40">
        <f>ноя.26!G88</f>
        <v>0</v>
      </c>
      <c r="R90" s="40">
        <f>дек.26!G88</f>
        <v>0</v>
      </c>
    </row>
    <row r="91" spans="1:18" x14ac:dyDescent="0.25">
      <c r="A91" s="114"/>
      <c r="B91" s="76"/>
      <c r="C91" s="109">
        <v>87</v>
      </c>
      <c r="D91" s="98">
        <f>СВОД_2025!E91</f>
        <v>-18026.38</v>
      </c>
      <c r="E91" s="99">
        <f t="shared" si="2"/>
        <v>-18026.38</v>
      </c>
      <c r="F91" s="100">
        <f>янв.26!H89+фев.26!H89+мар.26!H89+апр.26!H89+май.26!H89+июн.26!H89+июл.26!H89+авг.26!H89+сен.26!H89+окт.26!H89+ноя.26!H89+дек.26!H89</f>
        <v>0</v>
      </c>
      <c r="G91" s="40">
        <f>янв.26!G89</f>
        <v>0</v>
      </c>
      <c r="H91" s="40">
        <f>фев.26!G89</f>
        <v>0</v>
      </c>
      <c r="I91" s="40">
        <f>мар.26!G89</f>
        <v>0</v>
      </c>
      <c r="J91" s="40">
        <f>апр.26!G89</f>
        <v>0</v>
      </c>
      <c r="K91" s="40">
        <f>май.26!G89</f>
        <v>0</v>
      </c>
      <c r="L91" s="40">
        <f>июн.26!G89</f>
        <v>0</v>
      </c>
      <c r="M91" s="40">
        <f>июл.26!G89</f>
        <v>0</v>
      </c>
      <c r="N91" s="40">
        <f>авг.26!G89</f>
        <v>0</v>
      </c>
      <c r="O91" s="40">
        <f>сен.26!G89</f>
        <v>0</v>
      </c>
      <c r="P91" s="40">
        <f>окт.26!G89</f>
        <v>0</v>
      </c>
      <c r="Q91" s="40">
        <f>ноя.26!G89</f>
        <v>0</v>
      </c>
      <c r="R91" s="40">
        <f>дек.26!G89</f>
        <v>0</v>
      </c>
    </row>
    <row r="92" spans="1:18" x14ac:dyDescent="0.25">
      <c r="A92" s="114"/>
      <c r="B92" s="76"/>
      <c r="C92" s="109">
        <v>88</v>
      </c>
      <c r="D92" s="98">
        <f>СВОД_2025!E92</f>
        <v>-28368.02</v>
      </c>
      <c r="E92" s="99">
        <f t="shared" si="2"/>
        <v>-28368.02</v>
      </c>
      <c r="F92" s="100">
        <f>янв.26!H90+фев.26!H90+мар.26!H90+апр.26!H90+май.26!H90+июн.26!H90+июл.26!H90+авг.26!H90+сен.26!H90+окт.26!H90+ноя.26!H90+дек.26!H90</f>
        <v>0</v>
      </c>
      <c r="G92" s="40">
        <f>янв.26!G90</f>
        <v>0</v>
      </c>
      <c r="H92" s="40">
        <f>фев.26!G90</f>
        <v>0</v>
      </c>
      <c r="I92" s="40">
        <f>мар.26!G90</f>
        <v>0</v>
      </c>
      <c r="J92" s="40">
        <f>апр.26!G90</f>
        <v>0</v>
      </c>
      <c r="K92" s="40">
        <f>май.26!G90</f>
        <v>0</v>
      </c>
      <c r="L92" s="40">
        <f>июн.26!G90</f>
        <v>0</v>
      </c>
      <c r="M92" s="40">
        <f>июл.26!G90</f>
        <v>0</v>
      </c>
      <c r="N92" s="40">
        <f>авг.26!G90</f>
        <v>0</v>
      </c>
      <c r="O92" s="40">
        <f>сен.26!G90</f>
        <v>0</v>
      </c>
      <c r="P92" s="40">
        <f>окт.26!G90</f>
        <v>0</v>
      </c>
      <c r="Q92" s="40">
        <f>ноя.26!G90</f>
        <v>0</v>
      </c>
      <c r="R92" s="40">
        <f>дек.26!G90</f>
        <v>0</v>
      </c>
    </row>
    <row r="93" spans="1:18" x14ac:dyDescent="0.25">
      <c r="A93" s="22"/>
      <c r="B93" s="76"/>
      <c r="C93" s="109">
        <v>89</v>
      </c>
      <c r="D93" s="98">
        <f>СВОД_2025!E93</f>
        <v>1602.9700000000012</v>
      </c>
      <c r="E93" s="99">
        <f t="shared" si="2"/>
        <v>1602.9700000000012</v>
      </c>
      <c r="F93" s="100">
        <f>янв.26!H91+фев.26!H91+мар.26!H91+апр.26!H91+май.26!H91+июн.26!H91+июл.26!H91+авг.26!H91+сен.26!H91+окт.26!H91+ноя.26!H91+дек.26!H91</f>
        <v>0</v>
      </c>
      <c r="G93" s="40">
        <f>янв.26!G91</f>
        <v>0</v>
      </c>
      <c r="H93" s="40">
        <f>фев.26!G91</f>
        <v>0</v>
      </c>
      <c r="I93" s="40">
        <f>мар.26!G91</f>
        <v>0</v>
      </c>
      <c r="J93" s="40">
        <f>апр.26!G91</f>
        <v>0</v>
      </c>
      <c r="K93" s="40">
        <f>май.26!G91</f>
        <v>0</v>
      </c>
      <c r="L93" s="40">
        <f>июн.26!G91</f>
        <v>0</v>
      </c>
      <c r="M93" s="40">
        <f>июл.26!G91</f>
        <v>0</v>
      </c>
      <c r="N93" s="40">
        <f>авг.26!G91</f>
        <v>0</v>
      </c>
      <c r="O93" s="40">
        <f>сен.26!G91</f>
        <v>0</v>
      </c>
      <c r="P93" s="40">
        <f>окт.26!G91</f>
        <v>0</v>
      </c>
      <c r="Q93" s="40">
        <f>ноя.26!G91</f>
        <v>0</v>
      </c>
      <c r="R93" s="40">
        <f>дек.26!G91</f>
        <v>0</v>
      </c>
    </row>
    <row r="94" spans="1:18" x14ac:dyDescent="0.25">
      <c r="A94" s="114"/>
      <c r="B94" s="76"/>
      <c r="C94" s="109">
        <v>90</v>
      </c>
      <c r="D94" s="98">
        <f>СВОД_2025!E94</f>
        <v>4269.7399999999961</v>
      </c>
      <c r="E94" s="99">
        <f t="shared" si="2"/>
        <v>4127.2799999999961</v>
      </c>
      <c r="F94" s="100">
        <f>янв.26!H92+фев.26!H92+мар.26!H92+апр.26!H92+май.26!H92+июн.26!H92+июл.26!H92+авг.26!H92+сен.26!H92+окт.26!H92+ноя.26!H92+дек.26!H92</f>
        <v>0</v>
      </c>
      <c r="G94" s="40">
        <f>янв.26!G92</f>
        <v>142.46</v>
      </c>
      <c r="H94" s="40">
        <f>фев.26!G92</f>
        <v>0</v>
      </c>
      <c r="I94" s="40">
        <f>мар.26!G92</f>
        <v>0</v>
      </c>
      <c r="J94" s="40">
        <f>апр.26!G92</f>
        <v>0</v>
      </c>
      <c r="K94" s="40">
        <f>май.26!G92</f>
        <v>0</v>
      </c>
      <c r="L94" s="40">
        <f>июн.26!G92</f>
        <v>0</v>
      </c>
      <c r="M94" s="40">
        <f>июл.26!G92</f>
        <v>0</v>
      </c>
      <c r="N94" s="40">
        <f>авг.26!G92</f>
        <v>0</v>
      </c>
      <c r="O94" s="40">
        <f>сен.26!G92</f>
        <v>0</v>
      </c>
      <c r="P94" s="40">
        <f>окт.26!G92</f>
        <v>0</v>
      </c>
      <c r="Q94" s="40">
        <f>ноя.26!G92</f>
        <v>0</v>
      </c>
      <c r="R94" s="40">
        <f>дек.26!G92</f>
        <v>0</v>
      </c>
    </row>
    <row r="95" spans="1:18" x14ac:dyDescent="0.25">
      <c r="A95" s="114"/>
      <c r="B95" s="76"/>
      <c r="C95" s="109">
        <v>91</v>
      </c>
      <c r="D95" s="98">
        <f>СВОД_2025!E95</f>
        <v>0</v>
      </c>
      <c r="E95" s="99">
        <f t="shared" si="2"/>
        <v>0</v>
      </c>
      <c r="F95" s="100">
        <f>янв.26!H93+фев.26!H93+мар.26!H93+апр.26!H93+май.26!H93+июн.26!H93+июл.26!H93+авг.26!H93+сен.26!H93+окт.26!H93+ноя.26!H93+дек.26!H93</f>
        <v>0</v>
      </c>
      <c r="G95" s="40">
        <f>янв.26!G93</f>
        <v>0</v>
      </c>
      <c r="H95" s="40">
        <f>фев.26!G93</f>
        <v>0</v>
      </c>
      <c r="I95" s="40">
        <f>мар.26!G93</f>
        <v>0</v>
      </c>
      <c r="J95" s="40">
        <f>апр.26!G93</f>
        <v>0</v>
      </c>
      <c r="K95" s="40">
        <f>май.26!G93</f>
        <v>0</v>
      </c>
      <c r="L95" s="40">
        <f>июн.26!G93</f>
        <v>0</v>
      </c>
      <c r="M95" s="40">
        <f>июл.26!G93</f>
        <v>0</v>
      </c>
      <c r="N95" s="40">
        <f>авг.26!G93</f>
        <v>0</v>
      </c>
      <c r="O95" s="40">
        <f>сен.26!G93</f>
        <v>0</v>
      </c>
      <c r="P95" s="40">
        <f>окт.26!G93</f>
        <v>0</v>
      </c>
      <c r="Q95" s="40">
        <f>ноя.26!G93</f>
        <v>0</v>
      </c>
      <c r="R95" s="40">
        <f>дек.26!G93</f>
        <v>0</v>
      </c>
    </row>
    <row r="96" spans="1:18" x14ac:dyDescent="0.25">
      <c r="A96" s="114"/>
      <c r="B96" s="76"/>
      <c r="C96" s="109">
        <v>92</v>
      </c>
      <c r="D96" s="98">
        <f>СВОД_2025!E96</f>
        <v>-2820.5200000000082</v>
      </c>
      <c r="E96" s="99">
        <f t="shared" si="2"/>
        <v>-1269.5200000000082</v>
      </c>
      <c r="F96" s="100">
        <f>янв.26!H94+фев.26!H94+мар.26!H94+апр.26!H94+май.26!H94+июн.26!H94+июл.26!H94+авг.26!H94+сен.26!H94+окт.26!H94+ноя.26!H94+дек.26!H94</f>
        <v>1551</v>
      </c>
      <c r="G96" s="40">
        <f>янв.26!G94</f>
        <v>0</v>
      </c>
      <c r="H96" s="40">
        <f>фев.26!G94</f>
        <v>0</v>
      </c>
      <c r="I96" s="40">
        <f>мар.26!G94</f>
        <v>0</v>
      </c>
      <c r="J96" s="40">
        <f>апр.26!G94</f>
        <v>0</v>
      </c>
      <c r="K96" s="40">
        <f>май.26!G94</f>
        <v>0</v>
      </c>
      <c r="L96" s="40">
        <f>июн.26!G94</f>
        <v>0</v>
      </c>
      <c r="M96" s="40">
        <f>июл.26!G94</f>
        <v>0</v>
      </c>
      <c r="N96" s="40">
        <f>авг.26!G94</f>
        <v>0</v>
      </c>
      <c r="O96" s="40">
        <f>сен.26!G94</f>
        <v>0</v>
      </c>
      <c r="P96" s="40">
        <f>окт.26!G94</f>
        <v>0</v>
      </c>
      <c r="Q96" s="40">
        <f>ноя.26!G94</f>
        <v>0</v>
      </c>
      <c r="R96" s="40">
        <f>дек.26!G94</f>
        <v>0</v>
      </c>
    </row>
    <row r="97" spans="1:18" x14ac:dyDescent="0.25">
      <c r="A97" s="22"/>
      <c r="B97" s="76"/>
      <c r="C97" s="109">
        <v>93</v>
      </c>
      <c r="D97" s="98">
        <f>СВОД_2025!E97</f>
        <v>-13502.160000000007</v>
      </c>
      <c r="E97" s="99">
        <f t="shared" si="2"/>
        <v>-9496.7200000000084</v>
      </c>
      <c r="F97" s="100">
        <f>янв.26!H95+фев.26!H95+мар.26!H95+апр.26!H95+май.26!H95+июн.26!H95+июл.26!H95+авг.26!H95+сен.26!H95+окт.26!H95+ноя.26!H95+дек.26!H95</f>
        <v>15000</v>
      </c>
      <c r="G97" s="40">
        <f>янв.26!G95</f>
        <v>10994.560000000001</v>
      </c>
      <c r="H97" s="40">
        <f>фев.26!G95</f>
        <v>0</v>
      </c>
      <c r="I97" s="40">
        <f>мар.26!G95</f>
        <v>0</v>
      </c>
      <c r="J97" s="40">
        <f>апр.26!G95</f>
        <v>0</v>
      </c>
      <c r="K97" s="40">
        <f>май.26!G95</f>
        <v>0</v>
      </c>
      <c r="L97" s="40">
        <f>июн.26!G95</f>
        <v>0</v>
      </c>
      <c r="M97" s="40">
        <f>июл.26!G95</f>
        <v>0</v>
      </c>
      <c r="N97" s="40">
        <f>авг.26!G95</f>
        <v>0</v>
      </c>
      <c r="O97" s="40">
        <f>сен.26!G95</f>
        <v>0</v>
      </c>
      <c r="P97" s="40">
        <f>окт.26!G95</f>
        <v>0</v>
      </c>
      <c r="Q97" s="40">
        <f>ноя.26!G95</f>
        <v>0</v>
      </c>
      <c r="R97" s="40">
        <f>дек.26!G95</f>
        <v>0</v>
      </c>
    </row>
    <row r="98" spans="1:18" x14ac:dyDescent="0.25">
      <c r="A98" s="114"/>
      <c r="B98" s="76"/>
      <c r="C98" s="109">
        <v>94</v>
      </c>
      <c r="D98" s="98">
        <f>СВОД_2025!E98</f>
        <v>-4840.57</v>
      </c>
      <c r="E98" s="99">
        <f t="shared" si="2"/>
        <v>-12274.09</v>
      </c>
      <c r="F98" s="100">
        <f>янв.26!H96+фев.26!H96+мар.26!H96+апр.26!H96+май.26!H96+июн.26!H96+июл.26!H96+авг.26!H96+сен.26!H96+окт.26!H96+ноя.26!H96+дек.26!H96</f>
        <v>5700</v>
      </c>
      <c r="G98" s="40">
        <f>янв.26!G96</f>
        <v>13133.52</v>
      </c>
      <c r="H98" s="40">
        <f>фев.26!G96</f>
        <v>0</v>
      </c>
      <c r="I98" s="40">
        <f>мар.26!G96</f>
        <v>0</v>
      </c>
      <c r="J98" s="40">
        <f>апр.26!G96</f>
        <v>0</v>
      </c>
      <c r="K98" s="40">
        <f>май.26!G96</f>
        <v>0</v>
      </c>
      <c r="L98" s="40">
        <f>июн.26!G96</f>
        <v>0</v>
      </c>
      <c r="M98" s="40">
        <f>июл.26!G96</f>
        <v>0</v>
      </c>
      <c r="N98" s="40">
        <f>авг.26!G96</f>
        <v>0</v>
      </c>
      <c r="O98" s="40">
        <f>сен.26!G96</f>
        <v>0</v>
      </c>
      <c r="P98" s="40">
        <f>окт.26!G96</f>
        <v>0</v>
      </c>
      <c r="Q98" s="40">
        <f>ноя.26!G96</f>
        <v>0</v>
      </c>
      <c r="R98" s="40">
        <f>дек.26!G96</f>
        <v>0</v>
      </c>
    </row>
    <row r="99" spans="1:18" x14ac:dyDescent="0.25">
      <c r="A99" s="22"/>
      <c r="B99" s="76"/>
      <c r="C99" s="109">
        <v>95</v>
      </c>
      <c r="D99" s="98">
        <f>СВОД_2025!E99</f>
        <v>-1090.25</v>
      </c>
      <c r="E99" s="99">
        <f t="shared" si="2"/>
        <v>-1693.6100000000001</v>
      </c>
      <c r="F99" s="100">
        <f>янв.26!H97+фев.26!H97+мар.26!H97+апр.26!H97+май.26!H97+июн.26!H97+июл.26!H97+авг.26!H97+сен.26!H97+окт.26!H97+ноя.26!H97+дек.26!H97</f>
        <v>0</v>
      </c>
      <c r="G99" s="40">
        <f>янв.26!G97</f>
        <v>603.36</v>
      </c>
      <c r="H99" s="40">
        <f>фев.26!G97</f>
        <v>0</v>
      </c>
      <c r="I99" s="40">
        <f>мар.26!G97</f>
        <v>0</v>
      </c>
      <c r="J99" s="40">
        <f>апр.26!G97</f>
        <v>0</v>
      </c>
      <c r="K99" s="40">
        <f>май.26!G97</f>
        <v>0</v>
      </c>
      <c r="L99" s="40">
        <f>июн.26!G97</f>
        <v>0</v>
      </c>
      <c r="M99" s="40">
        <f>июл.26!G97</f>
        <v>0</v>
      </c>
      <c r="N99" s="40">
        <f>авг.26!G97</f>
        <v>0</v>
      </c>
      <c r="O99" s="40">
        <f>сен.26!G97</f>
        <v>0</v>
      </c>
      <c r="P99" s="40">
        <f>окт.26!G97</f>
        <v>0</v>
      </c>
      <c r="Q99" s="40">
        <f>ноя.26!G97</f>
        <v>0</v>
      </c>
      <c r="R99" s="40">
        <f>дек.26!G97</f>
        <v>0</v>
      </c>
    </row>
    <row r="100" spans="1:18" x14ac:dyDescent="0.25">
      <c r="A100" s="114"/>
      <c r="B100" s="76"/>
      <c r="C100" s="109">
        <v>96</v>
      </c>
      <c r="D100" s="98">
        <f>СВОД_2025!E100</f>
        <v>-8267.6400000000103</v>
      </c>
      <c r="E100" s="99">
        <f t="shared" si="2"/>
        <v>-18652.430000000011</v>
      </c>
      <c r="F100" s="100">
        <f>янв.26!H98+фев.26!H98+мар.26!H98+апр.26!H98+май.26!H98+июн.26!H98+июл.26!H98+авг.26!H98+сен.26!H98+окт.26!H98+ноя.26!H98+дек.26!H98</f>
        <v>0</v>
      </c>
      <c r="G100" s="40">
        <f>янв.26!G98</f>
        <v>10384.790000000001</v>
      </c>
      <c r="H100" s="40">
        <f>фев.26!G98</f>
        <v>0</v>
      </c>
      <c r="I100" s="40">
        <f>мар.26!G98</f>
        <v>0</v>
      </c>
      <c r="J100" s="40">
        <f>апр.26!G98</f>
        <v>0</v>
      </c>
      <c r="K100" s="40">
        <f>май.26!G98</f>
        <v>0</v>
      </c>
      <c r="L100" s="40">
        <f>июн.26!G98</f>
        <v>0</v>
      </c>
      <c r="M100" s="40">
        <f>июл.26!G98</f>
        <v>0</v>
      </c>
      <c r="N100" s="40">
        <f>авг.26!G98</f>
        <v>0</v>
      </c>
      <c r="O100" s="40">
        <f>сен.26!G98</f>
        <v>0</v>
      </c>
      <c r="P100" s="40">
        <f>окт.26!G98</f>
        <v>0</v>
      </c>
      <c r="Q100" s="40">
        <f>ноя.26!G98</f>
        <v>0</v>
      </c>
      <c r="R100" s="40">
        <f>дек.26!G98</f>
        <v>0</v>
      </c>
    </row>
    <row r="101" spans="1:18" x14ac:dyDescent="0.25">
      <c r="A101" s="114"/>
      <c r="B101" s="76"/>
      <c r="C101" s="109">
        <v>97</v>
      </c>
      <c r="D101" s="98">
        <f>СВОД_2025!E101</f>
        <v>0</v>
      </c>
      <c r="E101" s="99">
        <f t="shared" si="2"/>
        <v>0</v>
      </c>
      <c r="F101" s="100">
        <f>янв.26!H99+фев.26!H99+мар.26!H99+апр.26!H99+май.26!H99+июн.26!H99+июл.26!H99+авг.26!H99+сен.26!H99+окт.26!H99+ноя.26!H99+дек.26!H99</f>
        <v>0</v>
      </c>
      <c r="G101" s="40">
        <f>янв.26!G99</f>
        <v>0</v>
      </c>
      <c r="H101" s="40">
        <f>фев.26!G99</f>
        <v>0</v>
      </c>
      <c r="I101" s="40">
        <f>мар.26!G99</f>
        <v>0</v>
      </c>
      <c r="J101" s="40">
        <f>апр.26!G99</f>
        <v>0</v>
      </c>
      <c r="K101" s="40">
        <f>май.26!G99</f>
        <v>0</v>
      </c>
      <c r="L101" s="40">
        <f>июн.26!G99</f>
        <v>0</v>
      </c>
      <c r="M101" s="40">
        <f>июл.26!G99</f>
        <v>0</v>
      </c>
      <c r="N101" s="40">
        <f>авг.26!G99</f>
        <v>0</v>
      </c>
      <c r="O101" s="40">
        <f>сен.26!G99</f>
        <v>0</v>
      </c>
      <c r="P101" s="40">
        <f>окт.26!G99</f>
        <v>0</v>
      </c>
      <c r="Q101" s="40">
        <f>ноя.26!G99</f>
        <v>0</v>
      </c>
      <c r="R101" s="40">
        <f>дек.26!G99</f>
        <v>0</v>
      </c>
    </row>
    <row r="102" spans="1:18" x14ac:dyDescent="0.25">
      <c r="A102" s="114"/>
      <c r="B102" s="76"/>
      <c r="C102" s="109" t="s">
        <v>14</v>
      </c>
      <c r="D102" s="98">
        <f>СВОД_2025!E102</f>
        <v>-720.17000000000007</v>
      </c>
      <c r="E102" s="99">
        <f t="shared" si="2"/>
        <v>-803.97</v>
      </c>
      <c r="F102" s="100">
        <f>янв.26!H100+фев.26!H100+мар.26!H100+апр.26!H100+май.26!H100+июн.26!H100+июл.26!H100+авг.26!H100+сен.26!H100+окт.26!H100+ноя.26!H100+дек.26!H100</f>
        <v>0</v>
      </c>
      <c r="G102" s="40">
        <f>янв.26!G100</f>
        <v>83.800000000000011</v>
      </c>
      <c r="H102" s="40">
        <f>фев.26!G100</f>
        <v>0</v>
      </c>
      <c r="I102" s="40">
        <f>мар.26!G100</f>
        <v>0</v>
      </c>
      <c r="J102" s="40">
        <f>апр.26!G100</f>
        <v>0</v>
      </c>
      <c r="K102" s="40">
        <f>май.26!G100</f>
        <v>0</v>
      </c>
      <c r="L102" s="40">
        <f>июн.26!G100</f>
        <v>0</v>
      </c>
      <c r="M102" s="40">
        <f>июл.26!G100</f>
        <v>0</v>
      </c>
      <c r="N102" s="40">
        <f>авг.26!G100</f>
        <v>0</v>
      </c>
      <c r="O102" s="40">
        <f>сен.26!G100</f>
        <v>0</v>
      </c>
      <c r="P102" s="40">
        <f>окт.26!G100</f>
        <v>0</v>
      </c>
      <c r="Q102" s="40">
        <f>ноя.26!G100</f>
        <v>0</v>
      </c>
      <c r="R102" s="40">
        <f>дек.26!G100</f>
        <v>0</v>
      </c>
    </row>
    <row r="103" spans="1:18" x14ac:dyDescent="0.25">
      <c r="A103" s="114"/>
      <c r="B103" s="76"/>
      <c r="C103" s="109" t="s">
        <v>15</v>
      </c>
      <c r="D103" s="98">
        <f>СВОД_2025!E103</f>
        <v>-10483.67</v>
      </c>
      <c r="E103" s="99">
        <f t="shared" si="2"/>
        <v>-16743.53</v>
      </c>
      <c r="F103" s="100">
        <f>янв.26!H101+фев.26!H101+мар.26!H101+апр.26!H101+май.26!H101+июн.26!H101+июл.26!H101+авг.26!H101+сен.26!H101+окт.26!H101+ноя.26!H101+дек.26!H101</f>
        <v>0</v>
      </c>
      <c r="G103" s="40">
        <f>янв.26!G101</f>
        <v>6259.8600000000006</v>
      </c>
      <c r="H103" s="40">
        <f>фев.26!G101</f>
        <v>0</v>
      </c>
      <c r="I103" s="40">
        <f>мар.26!G101</f>
        <v>0</v>
      </c>
      <c r="J103" s="40">
        <f>апр.26!G101</f>
        <v>0</v>
      </c>
      <c r="K103" s="40">
        <f>май.26!G101</f>
        <v>0</v>
      </c>
      <c r="L103" s="40">
        <f>июн.26!G101</f>
        <v>0</v>
      </c>
      <c r="M103" s="40">
        <f>июл.26!G101</f>
        <v>0</v>
      </c>
      <c r="N103" s="40">
        <f>авг.26!G101</f>
        <v>0</v>
      </c>
      <c r="O103" s="40">
        <f>сен.26!G101</f>
        <v>0</v>
      </c>
      <c r="P103" s="40">
        <f>окт.26!G101</f>
        <v>0</v>
      </c>
      <c r="Q103" s="40">
        <f>ноя.26!G101</f>
        <v>0</v>
      </c>
      <c r="R103" s="40">
        <f>дек.26!G101</f>
        <v>0</v>
      </c>
    </row>
    <row r="104" spans="1:18" x14ac:dyDescent="0.25">
      <c r="A104" s="114"/>
      <c r="B104" s="76"/>
      <c r="C104" s="109">
        <v>98</v>
      </c>
      <c r="D104" s="98">
        <f>СВОД_2025!E104</f>
        <v>0</v>
      </c>
      <c r="E104" s="99">
        <f t="shared" si="2"/>
        <v>0</v>
      </c>
      <c r="F104" s="100">
        <f>янв.26!H102+фев.26!H102+мар.26!H102+апр.26!H102+май.26!H102+июн.26!H102+июл.26!H102+авг.26!H102+сен.26!H102+окт.26!H102+ноя.26!H102+дек.26!H102</f>
        <v>0</v>
      </c>
      <c r="G104" s="40">
        <f>янв.26!G102</f>
        <v>0</v>
      </c>
      <c r="H104" s="40">
        <f>фев.26!G102</f>
        <v>0</v>
      </c>
      <c r="I104" s="40">
        <f>мар.26!G102</f>
        <v>0</v>
      </c>
      <c r="J104" s="40">
        <f>апр.26!G102</f>
        <v>0</v>
      </c>
      <c r="K104" s="40">
        <f>май.26!G102</f>
        <v>0</v>
      </c>
      <c r="L104" s="40">
        <f>июн.26!G102</f>
        <v>0</v>
      </c>
      <c r="M104" s="40">
        <f>июл.26!G102</f>
        <v>0</v>
      </c>
      <c r="N104" s="40">
        <f>авг.26!G102</f>
        <v>0</v>
      </c>
      <c r="O104" s="40">
        <f>сен.26!G102</f>
        <v>0</v>
      </c>
      <c r="P104" s="40">
        <f>окт.26!G102</f>
        <v>0</v>
      </c>
      <c r="Q104" s="40">
        <f>ноя.26!G102</f>
        <v>0</v>
      </c>
      <c r="R104" s="40">
        <f>дек.26!G102</f>
        <v>0</v>
      </c>
    </row>
    <row r="105" spans="1:18" x14ac:dyDescent="0.25">
      <c r="A105" s="114"/>
      <c r="B105" s="76"/>
      <c r="C105" s="109" t="s">
        <v>16</v>
      </c>
      <c r="D105" s="98">
        <f>СВОД_2025!E105</f>
        <v>-2541.7200000000025</v>
      </c>
      <c r="E105" s="99">
        <f t="shared" si="2"/>
        <v>58.279999999997472</v>
      </c>
      <c r="F105" s="100">
        <f>янв.26!H103+фев.26!H103+мар.26!H103+апр.26!H103+май.26!H103+июн.26!H103+июл.26!H103+авг.26!H103+сен.26!H103+окт.26!H103+ноя.26!H103+дек.26!H103</f>
        <v>2600</v>
      </c>
      <c r="G105" s="40">
        <f>янв.26!G103</f>
        <v>0</v>
      </c>
      <c r="H105" s="40">
        <f>фев.26!G103</f>
        <v>0</v>
      </c>
      <c r="I105" s="40">
        <f>мар.26!G103</f>
        <v>0</v>
      </c>
      <c r="J105" s="40">
        <f>апр.26!G103</f>
        <v>0</v>
      </c>
      <c r="K105" s="40">
        <f>май.26!G103</f>
        <v>0</v>
      </c>
      <c r="L105" s="40">
        <f>июн.26!G103</f>
        <v>0</v>
      </c>
      <c r="M105" s="40">
        <f>июл.26!G103</f>
        <v>0</v>
      </c>
      <c r="N105" s="40">
        <f>авг.26!G103</f>
        <v>0</v>
      </c>
      <c r="O105" s="40">
        <f>сен.26!G103</f>
        <v>0</v>
      </c>
      <c r="P105" s="40">
        <f>окт.26!G103</f>
        <v>0</v>
      </c>
      <c r="Q105" s="40">
        <f>ноя.26!G103</f>
        <v>0</v>
      </c>
      <c r="R105" s="40">
        <f>дек.26!G103</f>
        <v>0</v>
      </c>
    </row>
    <row r="106" spans="1:18" x14ac:dyDescent="0.25">
      <c r="A106" s="114"/>
      <c r="B106" s="76"/>
      <c r="C106" s="109">
        <v>100</v>
      </c>
      <c r="D106" s="98">
        <f>СВОД_2025!E106</f>
        <v>0</v>
      </c>
      <c r="E106" s="99">
        <f t="shared" si="2"/>
        <v>0</v>
      </c>
      <c r="F106" s="100">
        <f>янв.26!H104+фев.26!H104+мар.26!H104+апр.26!H104+май.26!H104+июн.26!H104+июл.26!H104+авг.26!H104+сен.26!H104+окт.26!H104+ноя.26!H104+дек.26!H104</f>
        <v>0</v>
      </c>
      <c r="G106" s="40">
        <f>янв.26!G104</f>
        <v>0</v>
      </c>
      <c r="H106" s="40">
        <f>фев.26!G104</f>
        <v>0</v>
      </c>
      <c r="I106" s="40">
        <f>мар.26!G104</f>
        <v>0</v>
      </c>
      <c r="J106" s="40">
        <f>апр.26!G104</f>
        <v>0</v>
      </c>
      <c r="K106" s="40">
        <f>май.26!G104</f>
        <v>0</v>
      </c>
      <c r="L106" s="40">
        <f>июн.26!G104</f>
        <v>0</v>
      </c>
      <c r="M106" s="40">
        <f>июл.26!G104</f>
        <v>0</v>
      </c>
      <c r="N106" s="40">
        <f>авг.26!G104</f>
        <v>0</v>
      </c>
      <c r="O106" s="40">
        <f>сен.26!G104</f>
        <v>0</v>
      </c>
      <c r="P106" s="40">
        <f>окт.26!G104</f>
        <v>0</v>
      </c>
      <c r="Q106" s="40">
        <f>ноя.26!G104</f>
        <v>0</v>
      </c>
      <c r="R106" s="40">
        <f>дек.26!G104</f>
        <v>0</v>
      </c>
    </row>
    <row r="107" spans="1:18" x14ac:dyDescent="0.25">
      <c r="A107" s="114"/>
      <c r="B107" s="76"/>
      <c r="C107" s="109" t="s">
        <v>17</v>
      </c>
      <c r="D107" s="98">
        <f>СВОД_2025!E107</f>
        <v>0</v>
      </c>
      <c r="E107" s="99">
        <f t="shared" si="2"/>
        <v>0</v>
      </c>
      <c r="F107" s="100">
        <f>янв.26!H105+фев.26!H105+мар.26!H105+апр.26!H105+май.26!H105+июн.26!H105+июл.26!H105+авг.26!H105+сен.26!H105+окт.26!H105+ноя.26!H105+дек.26!H105</f>
        <v>0</v>
      </c>
      <c r="G107" s="40">
        <f>янв.26!G105</f>
        <v>0</v>
      </c>
      <c r="H107" s="40">
        <f>фев.26!G105</f>
        <v>0</v>
      </c>
      <c r="I107" s="40">
        <f>мар.26!G105</f>
        <v>0</v>
      </c>
      <c r="J107" s="40">
        <f>апр.26!G105</f>
        <v>0</v>
      </c>
      <c r="K107" s="40">
        <f>май.26!G105</f>
        <v>0</v>
      </c>
      <c r="L107" s="40">
        <f>июн.26!G105</f>
        <v>0</v>
      </c>
      <c r="M107" s="40">
        <f>июл.26!G105</f>
        <v>0</v>
      </c>
      <c r="N107" s="40">
        <f>авг.26!G105</f>
        <v>0</v>
      </c>
      <c r="O107" s="40">
        <f>сен.26!G105</f>
        <v>0</v>
      </c>
      <c r="P107" s="40">
        <f>окт.26!G105</f>
        <v>0</v>
      </c>
      <c r="Q107" s="40">
        <f>ноя.26!G105</f>
        <v>0</v>
      </c>
      <c r="R107" s="40">
        <f>дек.26!G105</f>
        <v>0</v>
      </c>
    </row>
    <row r="108" spans="1:18" x14ac:dyDescent="0.25">
      <c r="A108" s="114"/>
      <c r="B108" s="76"/>
      <c r="C108" s="109">
        <v>101</v>
      </c>
      <c r="D108" s="98">
        <f>СВОД_2025!E108</f>
        <v>10379.32000000002</v>
      </c>
      <c r="E108" s="99">
        <f t="shared" si="2"/>
        <v>-8276.8199999999797</v>
      </c>
      <c r="F108" s="100">
        <f>янв.26!H106+фев.26!H106+мар.26!H106+апр.26!H106+май.26!H106+июн.26!H106+июл.26!H106+авг.26!H106+сен.26!H106+окт.26!H106+ноя.26!H106+дек.26!H106</f>
        <v>0</v>
      </c>
      <c r="G108" s="40">
        <f>янв.26!G106</f>
        <v>18656.14</v>
      </c>
      <c r="H108" s="40">
        <f>фев.26!G106</f>
        <v>0</v>
      </c>
      <c r="I108" s="40">
        <f>мар.26!G106</f>
        <v>0</v>
      </c>
      <c r="J108" s="40">
        <f>апр.26!G106</f>
        <v>0</v>
      </c>
      <c r="K108" s="40">
        <f>май.26!G106</f>
        <v>0</v>
      </c>
      <c r="L108" s="40">
        <f>июн.26!G106</f>
        <v>0</v>
      </c>
      <c r="M108" s="40">
        <f>июл.26!G106</f>
        <v>0</v>
      </c>
      <c r="N108" s="40">
        <f>авг.26!G106</f>
        <v>0</v>
      </c>
      <c r="O108" s="40">
        <f>сен.26!G106</f>
        <v>0</v>
      </c>
      <c r="P108" s="40">
        <f>окт.26!G106</f>
        <v>0</v>
      </c>
      <c r="Q108" s="40">
        <f>ноя.26!G106</f>
        <v>0</v>
      </c>
      <c r="R108" s="40">
        <f>дек.26!G106</f>
        <v>0</v>
      </c>
    </row>
    <row r="109" spans="1:18" x14ac:dyDescent="0.25">
      <c r="A109" s="114"/>
      <c r="B109" s="76"/>
      <c r="C109" s="109">
        <v>102</v>
      </c>
      <c r="D109" s="98">
        <f>СВОД_2025!E109</f>
        <v>-174089.06999999998</v>
      </c>
      <c r="E109" s="99">
        <f t="shared" si="2"/>
        <v>-182523.95999999996</v>
      </c>
      <c r="F109" s="100">
        <f>янв.26!H107+фев.26!H107+мар.26!H107+апр.26!H107+май.26!H107+июн.26!H107+июл.26!H107+авг.26!H107+сен.26!H107+окт.26!H107+ноя.26!H107+дек.26!H107</f>
        <v>0</v>
      </c>
      <c r="G109" s="40">
        <f>янв.26!G107</f>
        <v>8434.89</v>
      </c>
      <c r="H109" s="40">
        <f>фев.26!G107</f>
        <v>0</v>
      </c>
      <c r="I109" s="40">
        <f>мар.26!G107</f>
        <v>0</v>
      </c>
      <c r="J109" s="40">
        <f>апр.26!G107</f>
        <v>0</v>
      </c>
      <c r="K109" s="40">
        <f>май.26!G107</f>
        <v>0</v>
      </c>
      <c r="L109" s="40">
        <f>июн.26!G107</f>
        <v>0</v>
      </c>
      <c r="M109" s="40">
        <f>июл.26!G107</f>
        <v>0</v>
      </c>
      <c r="N109" s="40">
        <f>авг.26!G107</f>
        <v>0</v>
      </c>
      <c r="O109" s="40">
        <f>сен.26!G107</f>
        <v>0</v>
      </c>
      <c r="P109" s="40">
        <f>окт.26!G107</f>
        <v>0</v>
      </c>
      <c r="Q109" s="40">
        <f>ноя.26!G107</f>
        <v>0</v>
      </c>
      <c r="R109" s="40">
        <f>дек.26!G107</f>
        <v>0</v>
      </c>
    </row>
    <row r="110" spans="1:18" x14ac:dyDescent="0.25">
      <c r="A110" s="114"/>
      <c r="B110" s="76"/>
      <c r="C110" s="109">
        <v>103</v>
      </c>
      <c r="D110" s="98">
        <f>СВОД_2025!E110</f>
        <v>0</v>
      </c>
      <c r="E110" s="99">
        <f t="shared" si="2"/>
        <v>0</v>
      </c>
      <c r="F110" s="100">
        <f>янв.26!H108+фев.26!H108+мар.26!H108+апр.26!H108+май.26!H108+июн.26!H108+июл.26!H108+авг.26!H108+сен.26!H108+окт.26!H108+ноя.26!H108+дек.26!H108</f>
        <v>0</v>
      </c>
      <c r="G110" s="40">
        <f>янв.26!G108</f>
        <v>0</v>
      </c>
      <c r="H110" s="40">
        <f>фев.26!G108</f>
        <v>0</v>
      </c>
      <c r="I110" s="40">
        <f>мар.26!G108</f>
        <v>0</v>
      </c>
      <c r="J110" s="40">
        <f>апр.26!G108</f>
        <v>0</v>
      </c>
      <c r="K110" s="40">
        <f>май.26!G108</f>
        <v>0</v>
      </c>
      <c r="L110" s="40">
        <f>июн.26!G108</f>
        <v>0</v>
      </c>
      <c r="M110" s="40">
        <f>июл.26!G108</f>
        <v>0</v>
      </c>
      <c r="N110" s="40">
        <f>авг.26!G108</f>
        <v>0</v>
      </c>
      <c r="O110" s="40">
        <f>сен.26!G108</f>
        <v>0</v>
      </c>
      <c r="P110" s="40">
        <f>окт.26!G108</f>
        <v>0</v>
      </c>
      <c r="Q110" s="40">
        <f>ноя.26!G108</f>
        <v>0</v>
      </c>
      <c r="R110" s="40">
        <f>дек.26!G108</f>
        <v>0</v>
      </c>
    </row>
    <row r="111" spans="1:18" x14ac:dyDescent="0.25">
      <c r="A111" s="114"/>
      <c r="B111" s="76"/>
      <c r="C111" s="109">
        <v>104</v>
      </c>
      <c r="D111" s="98">
        <f>СВОД_2025!E111</f>
        <v>-4.6000000000000014</v>
      </c>
      <c r="E111" s="99">
        <f t="shared" si="2"/>
        <v>145.4</v>
      </c>
      <c r="F111" s="100">
        <f>янв.26!H109+фев.26!H109+мар.26!H109+апр.26!H109+май.26!H109+июн.26!H109+июл.26!H109+авг.26!H109+сен.26!H109+окт.26!H109+ноя.26!H109+дек.26!H109</f>
        <v>150</v>
      </c>
      <c r="G111" s="40">
        <f>янв.26!G109</f>
        <v>0</v>
      </c>
      <c r="H111" s="40">
        <f>фев.26!G109</f>
        <v>0</v>
      </c>
      <c r="I111" s="40">
        <f>мар.26!G109</f>
        <v>0</v>
      </c>
      <c r="J111" s="40">
        <f>апр.26!G109</f>
        <v>0</v>
      </c>
      <c r="K111" s="40">
        <f>май.26!G109</f>
        <v>0</v>
      </c>
      <c r="L111" s="40">
        <f>июн.26!G109</f>
        <v>0</v>
      </c>
      <c r="M111" s="40">
        <f>июл.26!G109</f>
        <v>0</v>
      </c>
      <c r="N111" s="40">
        <f>авг.26!G109</f>
        <v>0</v>
      </c>
      <c r="O111" s="40">
        <f>сен.26!G109</f>
        <v>0</v>
      </c>
      <c r="P111" s="40">
        <f>окт.26!G109</f>
        <v>0</v>
      </c>
      <c r="Q111" s="40">
        <f>ноя.26!G109</f>
        <v>0</v>
      </c>
      <c r="R111" s="40">
        <f>дек.26!G109</f>
        <v>0</v>
      </c>
    </row>
    <row r="112" spans="1:18" x14ac:dyDescent="0.25">
      <c r="A112" s="114"/>
      <c r="B112" s="76"/>
      <c r="C112" s="109">
        <v>105</v>
      </c>
      <c r="D112" s="98">
        <f>СВОД_2025!E112</f>
        <v>-149.72000000000037</v>
      </c>
      <c r="E112" s="99">
        <f t="shared" si="2"/>
        <v>0.27999999999963165</v>
      </c>
      <c r="F112" s="100">
        <f>янв.26!H110+фев.26!H110+мар.26!H110+апр.26!H110+май.26!H110+июн.26!H110+июл.26!H110+авг.26!H110+сен.26!H110+окт.26!H110+ноя.26!H110+дек.26!H110</f>
        <v>150</v>
      </c>
      <c r="G112" s="40">
        <f>янв.26!G110</f>
        <v>0</v>
      </c>
      <c r="H112" s="40">
        <f>фев.26!G110</f>
        <v>0</v>
      </c>
      <c r="I112" s="40">
        <f>мар.26!G110</f>
        <v>0</v>
      </c>
      <c r="J112" s="40">
        <f>апр.26!G110</f>
        <v>0</v>
      </c>
      <c r="K112" s="40">
        <f>май.26!G110</f>
        <v>0</v>
      </c>
      <c r="L112" s="40">
        <f>июн.26!G110</f>
        <v>0</v>
      </c>
      <c r="M112" s="40">
        <f>июл.26!G110</f>
        <v>0</v>
      </c>
      <c r="N112" s="40">
        <f>авг.26!G110</f>
        <v>0</v>
      </c>
      <c r="O112" s="40">
        <f>сен.26!G110</f>
        <v>0</v>
      </c>
      <c r="P112" s="40">
        <f>окт.26!G110</f>
        <v>0</v>
      </c>
      <c r="Q112" s="40">
        <f>ноя.26!G110</f>
        <v>0</v>
      </c>
      <c r="R112" s="40">
        <f>дек.26!G110</f>
        <v>0</v>
      </c>
    </row>
    <row r="113" spans="1:18" x14ac:dyDescent="0.25">
      <c r="A113" s="114"/>
      <c r="B113" s="76"/>
      <c r="C113" s="109">
        <v>106</v>
      </c>
      <c r="D113" s="98">
        <f>СВОД_2025!E113</f>
        <v>680.60000000000014</v>
      </c>
      <c r="E113" s="99">
        <f t="shared" si="2"/>
        <v>680.60000000000014</v>
      </c>
      <c r="F113" s="100">
        <f>янв.26!H111+фев.26!H111+мар.26!H111+апр.26!H111+май.26!H111+июн.26!H111+июл.26!H111+авг.26!H111+сен.26!H111+окт.26!H111+ноя.26!H111+дек.26!H111</f>
        <v>0</v>
      </c>
      <c r="G113" s="40">
        <f>янв.26!G111</f>
        <v>0</v>
      </c>
      <c r="H113" s="40">
        <f>фев.26!G111</f>
        <v>0</v>
      </c>
      <c r="I113" s="40">
        <f>мар.26!G111</f>
        <v>0</v>
      </c>
      <c r="J113" s="40">
        <f>апр.26!G111</f>
        <v>0</v>
      </c>
      <c r="K113" s="40">
        <f>май.26!G111</f>
        <v>0</v>
      </c>
      <c r="L113" s="40">
        <f>июн.26!G111</f>
        <v>0</v>
      </c>
      <c r="M113" s="40">
        <f>июл.26!G111</f>
        <v>0</v>
      </c>
      <c r="N113" s="40">
        <f>авг.26!G111</f>
        <v>0</v>
      </c>
      <c r="O113" s="40">
        <f>сен.26!G111</f>
        <v>0</v>
      </c>
      <c r="P113" s="40">
        <f>окт.26!G111</f>
        <v>0</v>
      </c>
      <c r="Q113" s="40">
        <f>ноя.26!G111</f>
        <v>0</v>
      </c>
      <c r="R113" s="40">
        <f>дек.26!G111</f>
        <v>0</v>
      </c>
    </row>
    <row r="114" spans="1:18" x14ac:dyDescent="0.25">
      <c r="A114" s="114"/>
      <c r="B114" s="76"/>
      <c r="C114" s="109">
        <v>107</v>
      </c>
      <c r="D114" s="98">
        <f>СВОД_2025!E114</f>
        <v>0</v>
      </c>
      <c r="E114" s="99">
        <f t="shared" si="2"/>
        <v>0</v>
      </c>
      <c r="F114" s="100">
        <f>янв.26!H112+фев.26!H112+мар.26!H112+апр.26!H112+май.26!H112+июн.26!H112+июл.26!H112+авг.26!H112+сен.26!H112+окт.26!H112+ноя.26!H112+дек.26!H112</f>
        <v>0</v>
      </c>
      <c r="G114" s="40">
        <f>янв.26!G112</f>
        <v>0</v>
      </c>
      <c r="H114" s="40">
        <f>фев.26!G112</f>
        <v>0</v>
      </c>
      <c r="I114" s="40">
        <f>мар.26!G112</f>
        <v>0</v>
      </c>
      <c r="J114" s="40">
        <f>апр.26!G112</f>
        <v>0</v>
      </c>
      <c r="K114" s="40">
        <f>май.26!G112</f>
        <v>0</v>
      </c>
      <c r="L114" s="40">
        <f>июн.26!G112</f>
        <v>0</v>
      </c>
      <c r="M114" s="40">
        <f>июл.26!G112</f>
        <v>0</v>
      </c>
      <c r="N114" s="40">
        <f>авг.26!G112</f>
        <v>0</v>
      </c>
      <c r="O114" s="40">
        <f>сен.26!G112</f>
        <v>0</v>
      </c>
      <c r="P114" s="40">
        <f>окт.26!G112</f>
        <v>0</v>
      </c>
      <c r="Q114" s="40">
        <f>ноя.26!G112</f>
        <v>0</v>
      </c>
      <c r="R114" s="40">
        <f>дек.26!G112</f>
        <v>0</v>
      </c>
    </row>
    <row r="115" spans="1:18" x14ac:dyDescent="0.25">
      <c r="A115" s="114"/>
      <c r="B115" s="76"/>
      <c r="C115" s="109">
        <v>108</v>
      </c>
      <c r="D115" s="98">
        <f>СВОД_2025!E115</f>
        <v>0</v>
      </c>
      <c r="E115" s="99">
        <f t="shared" si="2"/>
        <v>0</v>
      </c>
      <c r="F115" s="100">
        <f>янв.26!H113+фев.26!H113+мар.26!H113+апр.26!H113+май.26!H113+июн.26!H113+июл.26!H113+авг.26!H113+сен.26!H113+окт.26!H113+ноя.26!H113+дек.26!H113</f>
        <v>0</v>
      </c>
      <c r="G115" s="40">
        <f>янв.26!G113</f>
        <v>0</v>
      </c>
      <c r="H115" s="40">
        <f>фев.26!G113</f>
        <v>0</v>
      </c>
      <c r="I115" s="40">
        <f>мар.26!G113</f>
        <v>0</v>
      </c>
      <c r="J115" s="40">
        <f>апр.26!G113</f>
        <v>0</v>
      </c>
      <c r="K115" s="40">
        <f>май.26!G113</f>
        <v>0</v>
      </c>
      <c r="L115" s="40">
        <f>июн.26!G113</f>
        <v>0</v>
      </c>
      <c r="M115" s="40">
        <f>июл.26!G113</f>
        <v>0</v>
      </c>
      <c r="N115" s="40">
        <f>авг.26!G113</f>
        <v>0</v>
      </c>
      <c r="O115" s="40">
        <f>сен.26!G113</f>
        <v>0</v>
      </c>
      <c r="P115" s="40">
        <f>окт.26!G113</f>
        <v>0</v>
      </c>
      <c r="Q115" s="40">
        <f>ноя.26!G113</f>
        <v>0</v>
      </c>
      <c r="R115" s="40">
        <f>дек.26!G113</f>
        <v>0</v>
      </c>
    </row>
    <row r="116" spans="1:18" x14ac:dyDescent="0.25">
      <c r="A116" s="114"/>
      <c r="B116" s="76"/>
      <c r="C116" s="109">
        <v>109</v>
      </c>
      <c r="D116" s="98">
        <f>СВОД_2025!E116</f>
        <v>0</v>
      </c>
      <c r="E116" s="99">
        <f t="shared" si="2"/>
        <v>0</v>
      </c>
      <c r="F116" s="100">
        <f>янв.26!H114+фев.26!H114+мар.26!H114+апр.26!H114+май.26!H114+июн.26!H114+июл.26!H114+авг.26!H114+сен.26!H114+окт.26!H114+ноя.26!H114+дек.26!H114</f>
        <v>0</v>
      </c>
      <c r="G116" s="40">
        <f>янв.26!G114</f>
        <v>0</v>
      </c>
      <c r="H116" s="40">
        <f>фев.26!G114</f>
        <v>0</v>
      </c>
      <c r="I116" s="40">
        <f>мар.26!G114</f>
        <v>0</v>
      </c>
      <c r="J116" s="40">
        <f>апр.26!G114</f>
        <v>0</v>
      </c>
      <c r="K116" s="40">
        <f>май.26!G114</f>
        <v>0</v>
      </c>
      <c r="L116" s="40">
        <f>июн.26!G114</f>
        <v>0</v>
      </c>
      <c r="M116" s="40">
        <f>июл.26!G114</f>
        <v>0</v>
      </c>
      <c r="N116" s="40">
        <f>авг.26!G114</f>
        <v>0</v>
      </c>
      <c r="O116" s="40">
        <f>сен.26!G114</f>
        <v>0</v>
      </c>
      <c r="P116" s="40">
        <f>окт.26!G114</f>
        <v>0</v>
      </c>
      <c r="Q116" s="40">
        <f>ноя.26!G114</f>
        <v>0</v>
      </c>
      <c r="R116" s="40">
        <f>дек.26!G114</f>
        <v>0</v>
      </c>
    </row>
    <row r="117" spans="1:18" x14ac:dyDescent="0.25">
      <c r="A117" s="22"/>
      <c r="B117" s="76"/>
      <c r="C117" s="109">
        <v>110</v>
      </c>
      <c r="D117" s="98">
        <f>СВОД_2025!E117</f>
        <v>673.00999999999976</v>
      </c>
      <c r="E117" s="99">
        <f t="shared" si="2"/>
        <v>673.00999999999976</v>
      </c>
      <c r="F117" s="100">
        <f>янв.26!H115+фев.26!H115+мар.26!H115+апр.26!H115+май.26!H115+июн.26!H115+июл.26!H115+авг.26!H115+сен.26!H115+окт.26!H115+ноя.26!H115+дек.26!H115</f>
        <v>0</v>
      </c>
      <c r="G117" s="40">
        <f>янв.26!G115</f>
        <v>0</v>
      </c>
      <c r="H117" s="40">
        <f>фев.26!G115</f>
        <v>0</v>
      </c>
      <c r="I117" s="40">
        <f>мар.26!G115</f>
        <v>0</v>
      </c>
      <c r="J117" s="40">
        <f>апр.26!G115</f>
        <v>0</v>
      </c>
      <c r="K117" s="40">
        <f>май.26!G115</f>
        <v>0</v>
      </c>
      <c r="L117" s="40">
        <f>июн.26!G115</f>
        <v>0</v>
      </c>
      <c r="M117" s="40">
        <f>июл.26!G115</f>
        <v>0</v>
      </c>
      <c r="N117" s="40">
        <f>авг.26!G115</f>
        <v>0</v>
      </c>
      <c r="O117" s="40">
        <f>сен.26!G115</f>
        <v>0</v>
      </c>
      <c r="P117" s="40">
        <f>окт.26!G115</f>
        <v>0</v>
      </c>
      <c r="Q117" s="40">
        <f>ноя.26!G115</f>
        <v>0</v>
      </c>
      <c r="R117" s="40">
        <f>дек.26!G115</f>
        <v>0</v>
      </c>
    </row>
    <row r="118" spans="1:18" x14ac:dyDescent="0.25">
      <c r="A118" s="114"/>
      <c r="B118" s="76"/>
      <c r="C118" s="109">
        <v>111</v>
      </c>
      <c r="D118" s="98">
        <f>СВОД_2025!E118</f>
        <v>5666.3200000000061</v>
      </c>
      <c r="E118" s="99">
        <f t="shared" si="2"/>
        <v>4241.7200000000057</v>
      </c>
      <c r="F118" s="100">
        <f>янв.26!H116+фев.26!H116+мар.26!H116+апр.26!H116+май.26!H116+июн.26!H116+июл.26!H116+авг.26!H116+сен.26!H116+окт.26!H116+ноя.26!H116+дек.26!H116</f>
        <v>0</v>
      </c>
      <c r="G118" s="40">
        <f>янв.26!G116</f>
        <v>1424.6000000000001</v>
      </c>
      <c r="H118" s="40">
        <f>фев.26!G116</f>
        <v>0</v>
      </c>
      <c r="I118" s="40">
        <f>мар.26!G116</f>
        <v>0</v>
      </c>
      <c r="J118" s="40">
        <f>апр.26!G116</f>
        <v>0</v>
      </c>
      <c r="K118" s="40">
        <f>май.26!G116</f>
        <v>0</v>
      </c>
      <c r="L118" s="40">
        <f>июн.26!G116</f>
        <v>0</v>
      </c>
      <c r="M118" s="40">
        <f>июл.26!G116</f>
        <v>0</v>
      </c>
      <c r="N118" s="40">
        <f>авг.26!G116</f>
        <v>0</v>
      </c>
      <c r="O118" s="40">
        <f>сен.26!G116</f>
        <v>0</v>
      </c>
      <c r="P118" s="40">
        <f>окт.26!G116</f>
        <v>0</v>
      </c>
      <c r="Q118" s="40">
        <f>ноя.26!G116</f>
        <v>0</v>
      </c>
      <c r="R118" s="40">
        <f>дек.26!G116</f>
        <v>0</v>
      </c>
    </row>
    <row r="119" spans="1:18" x14ac:dyDescent="0.25">
      <c r="A119" s="114"/>
      <c r="B119" s="76"/>
      <c r="C119" s="109">
        <v>112</v>
      </c>
      <c r="D119" s="98">
        <f>СВОД_2025!E119</f>
        <v>-3928.31</v>
      </c>
      <c r="E119" s="99">
        <f t="shared" si="2"/>
        <v>-3928.31</v>
      </c>
      <c r="F119" s="100">
        <f>янв.26!H117+фев.26!H117+мар.26!H117+апр.26!H117+май.26!H117+июн.26!H117+июл.26!H117+авг.26!H117+сен.26!H117+окт.26!H117+ноя.26!H117+дек.26!H117</f>
        <v>0</v>
      </c>
      <c r="G119" s="40">
        <f>янв.26!G117</f>
        <v>0</v>
      </c>
      <c r="H119" s="40">
        <f>фев.26!G117</f>
        <v>0</v>
      </c>
      <c r="I119" s="40">
        <f>мар.26!G117</f>
        <v>0</v>
      </c>
      <c r="J119" s="40">
        <f>апр.26!G117</f>
        <v>0</v>
      </c>
      <c r="K119" s="40">
        <f>май.26!G117</f>
        <v>0</v>
      </c>
      <c r="L119" s="40">
        <f>июн.26!G117</f>
        <v>0</v>
      </c>
      <c r="M119" s="40">
        <f>июл.26!G117</f>
        <v>0</v>
      </c>
      <c r="N119" s="40">
        <f>авг.26!G117</f>
        <v>0</v>
      </c>
      <c r="O119" s="40">
        <f>сен.26!G117</f>
        <v>0</v>
      </c>
      <c r="P119" s="40">
        <f>окт.26!G117</f>
        <v>0</v>
      </c>
      <c r="Q119" s="40">
        <f>ноя.26!G117</f>
        <v>0</v>
      </c>
      <c r="R119" s="40">
        <f>дек.26!G117</f>
        <v>0</v>
      </c>
    </row>
    <row r="120" spans="1:18" x14ac:dyDescent="0.25">
      <c r="A120" s="114"/>
      <c r="B120" s="76"/>
      <c r="C120" s="109">
        <v>113</v>
      </c>
      <c r="D120" s="98">
        <f>СВОД_2025!E120</f>
        <v>-3621.7499999999982</v>
      </c>
      <c r="E120" s="99">
        <f t="shared" si="2"/>
        <v>-12253.15</v>
      </c>
      <c r="F120" s="100">
        <f>янв.26!H118+фев.26!H118+мар.26!H118+апр.26!H118+май.26!H118+июн.26!H118+июл.26!H118+авг.26!H118+сен.26!H118+окт.26!H118+ноя.26!H118+дек.26!H118</f>
        <v>0</v>
      </c>
      <c r="G120" s="40">
        <f>янв.26!G118</f>
        <v>8631.4000000000015</v>
      </c>
      <c r="H120" s="40">
        <f>фев.26!G118</f>
        <v>0</v>
      </c>
      <c r="I120" s="40">
        <f>мар.26!G118</f>
        <v>0</v>
      </c>
      <c r="J120" s="40">
        <f>апр.26!G118</f>
        <v>0</v>
      </c>
      <c r="K120" s="40">
        <f>май.26!G118</f>
        <v>0</v>
      </c>
      <c r="L120" s="40">
        <f>июн.26!G118</f>
        <v>0</v>
      </c>
      <c r="M120" s="40">
        <f>июл.26!G118</f>
        <v>0</v>
      </c>
      <c r="N120" s="40">
        <f>авг.26!G118</f>
        <v>0</v>
      </c>
      <c r="O120" s="40">
        <f>сен.26!G118</f>
        <v>0</v>
      </c>
      <c r="P120" s="40">
        <f>окт.26!G118</f>
        <v>0</v>
      </c>
      <c r="Q120" s="40">
        <f>ноя.26!G118</f>
        <v>0</v>
      </c>
      <c r="R120" s="40">
        <f>дек.26!G118</f>
        <v>0</v>
      </c>
    </row>
    <row r="121" spans="1:18" x14ac:dyDescent="0.25">
      <c r="A121" s="114"/>
      <c r="B121" s="76"/>
      <c r="C121" s="109">
        <v>114</v>
      </c>
      <c r="D121" s="98">
        <f>СВОД_2025!E121</f>
        <v>1.84</v>
      </c>
      <c r="E121" s="99">
        <f t="shared" si="2"/>
        <v>1.84</v>
      </c>
      <c r="F121" s="100">
        <f>янв.26!H119+фев.26!H119+мар.26!H119+апр.26!H119+май.26!H119+июн.26!H119+июл.26!H119+авг.26!H119+сен.26!H119+окт.26!H119+ноя.26!H119+дек.26!H119</f>
        <v>0</v>
      </c>
      <c r="G121" s="40">
        <f>янв.26!G119</f>
        <v>0</v>
      </c>
      <c r="H121" s="40">
        <f>фев.26!G119</f>
        <v>0</v>
      </c>
      <c r="I121" s="40">
        <f>мар.26!G119</f>
        <v>0</v>
      </c>
      <c r="J121" s="40">
        <f>апр.26!G119</f>
        <v>0</v>
      </c>
      <c r="K121" s="40">
        <f>май.26!G119</f>
        <v>0</v>
      </c>
      <c r="L121" s="40">
        <f>июн.26!G119</f>
        <v>0</v>
      </c>
      <c r="M121" s="40">
        <f>июл.26!G119</f>
        <v>0</v>
      </c>
      <c r="N121" s="40">
        <f>авг.26!G119</f>
        <v>0</v>
      </c>
      <c r="O121" s="40">
        <f>сен.26!G119</f>
        <v>0</v>
      </c>
      <c r="P121" s="40">
        <f>окт.26!G119</f>
        <v>0</v>
      </c>
      <c r="Q121" s="40">
        <f>ноя.26!G119</f>
        <v>0</v>
      </c>
      <c r="R121" s="40">
        <f>дек.26!G119</f>
        <v>0</v>
      </c>
    </row>
    <row r="122" spans="1:18" x14ac:dyDescent="0.25">
      <c r="A122" s="43"/>
      <c r="B122" s="76"/>
      <c r="C122" s="109">
        <v>116</v>
      </c>
      <c r="D122" s="98">
        <f>СВОД_2025!E122</f>
        <v>-5089.1000000000004</v>
      </c>
      <c r="E122" s="99">
        <f t="shared" si="2"/>
        <v>545.09000000000015</v>
      </c>
      <c r="F122" s="100">
        <f>янв.26!H120+фев.26!H120+мар.26!H120+апр.26!H120+май.26!H120+июн.26!H120+июл.26!H120+авг.26!H120+сен.26!H120+окт.26!H120+ноя.26!H120+дек.26!H120</f>
        <v>15000</v>
      </c>
      <c r="G122" s="40">
        <f>янв.26!G120</f>
        <v>9365.81</v>
      </c>
      <c r="H122" s="40">
        <f>фев.26!G120</f>
        <v>0</v>
      </c>
      <c r="I122" s="40">
        <f>мар.26!G120</f>
        <v>0</v>
      </c>
      <c r="J122" s="40">
        <f>апр.26!G120</f>
        <v>0</v>
      </c>
      <c r="K122" s="40">
        <f>май.26!G120</f>
        <v>0</v>
      </c>
      <c r="L122" s="40">
        <f>июн.26!G120</f>
        <v>0</v>
      </c>
      <c r="M122" s="40">
        <f>июл.26!G120</f>
        <v>0</v>
      </c>
      <c r="N122" s="40">
        <f>авг.26!G120</f>
        <v>0</v>
      </c>
      <c r="O122" s="40">
        <f>сен.26!G120</f>
        <v>0</v>
      </c>
      <c r="P122" s="40">
        <f>окт.26!G120</f>
        <v>0</v>
      </c>
      <c r="Q122" s="40">
        <f>ноя.26!G120</f>
        <v>0</v>
      </c>
      <c r="R122" s="40">
        <f>дек.26!G120</f>
        <v>0</v>
      </c>
    </row>
    <row r="123" spans="1:18" x14ac:dyDescent="0.25">
      <c r="A123" s="114"/>
      <c r="B123" s="76"/>
      <c r="C123" s="109">
        <v>117</v>
      </c>
      <c r="D123" s="98">
        <f>СВОД_2025!E123</f>
        <v>-14451.78000000001</v>
      </c>
      <c r="E123" s="99">
        <f t="shared" si="2"/>
        <v>-12220.04000000001</v>
      </c>
      <c r="F123" s="100">
        <f>янв.26!H121+фев.26!H121+мар.26!H121+апр.26!H121+май.26!H121+июн.26!H121+июл.26!H121+авг.26!H121+сен.26!H121+окт.26!H121+ноя.26!H121+дек.26!H121</f>
        <v>11000</v>
      </c>
      <c r="G123" s="40">
        <f>янв.26!G121</f>
        <v>8768.26</v>
      </c>
      <c r="H123" s="40">
        <f>фев.26!G121</f>
        <v>0</v>
      </c>
      <c r="I123" s="40">
        <f>мар.26!G121</f>
        <v>0</v>
      </c>
      <c r="J123" s="40">
        <f>апр.26!G121</f>
        <v>0</v>
      </c>
      <c r="K123" s="40">
        <f>май.26!G121</f>
        <v>0</v>
      </c>
      <c r="L123" s="40">
        <f>июн.26!G121</f>
        <v>0</v>
      </c>
      <c r="M123" s="40">
        <f>июл.26!G121</f>
        <v>0</v>
      </c>
      <c r="N123" s="40">
        <f>авг.26!G121</f>
        <v>0</v>
      </c>
      <c r="O123" s="40">
        <f>сен.26!G121</f>
        <v>0</v>
      </c>
      <c r="P123" s="40">
        <f>окт.26!G121</f>
        <v>0</v>
      </c>
      <c r="Q123" s="40">
        <f>ноя.26!G121</f>
        <v>0</v>
      </c>
      <c r="R123" s="40">
        <f>дек.26!G121</f>
        <v>0</v>
      </c>
    </row>
    <row r="124" spans="1:18" x14ac:dyDescent="0.25">
      <c r="A124" s="114"/>
      <c r="B124" s="76"/>
      <c r="C124" s="109">
        <v>118</v>
      </c>
      <c r="D124" s="98">
        <f>СВОД_2025!E124</f>
        <v>-38715.33</v>
      </c>
      <c r="E124" s="99">
        <f t="shared" si="2"/>
        <v>-50804.71</v>
      </c>
      <c r="F124" s="100">
        <f>янв.26!H122+фев.26!H122+мар.26!H122+апр.26!H122+май.26!H122+июн.26!H122+июл.26!H122+авг.26!H122+сен.26!H122+окт.26!H122+ноя.26!H122+дек.26!H122</f>
        <v>0</v>
      </c>
      <c r="G124" s="40">
        <f>янв.26!G122</f>
        <v>12089.38</v>
      </c>
      <c r="H124" s="40">
        <f>фев.26!G122</f>
        <v>0</v>
      </c>
      <c r="I124" s="40">
        <f>мар.26!G122</f>
        <v>0</v>
      </c>
      <c r="J124" s="40">
        <f>апр.26!G122</f>
        <v>0</v>
      </c>
      <c r="K124" s="40">
        <f>май.26!G122</f>
        <v>0</v>
      </c>
      <c r="L124" s="40">
        <f>июн.26!G122</f>
        <v>0</v>
      </c>
      <c r="M124" s="40">
        <f>июл.26!G122</f>
        <v>0</v>
      </c>
      <c r="N124" s="40">
        <f>авг.26!G122</f>
        <v>0</v>
      </c>
      <c r="O124" s="40">
        <f>сен.26!G122</f>
        <v>0</v>
      </c>
      <c r="P124" s="40">
        <f>окт.26!G122</f>
        <v>0</v>
      </c>
      <c r="Q124" s="40">
        <f>ноя.26!G122</f>
        <v>0</v>
      </c>
      <c r="R124" s="40">
        <f>дек.26!G122</f>
        <v>0</v>
      </c>
    </row>
    <row r="125" spans="1:18" x14ac:dyDescent="0.25">
      <c r="A125" s="114"/>
      <c r="B125" s="76"/>
      <c r="C125" s="109">
        <v>120</v>
      </c>
      <c r="D125" s="98">
        <f>СВОД_2025!E125</f>
        <v>-3630.9500000000007</v>
      </c>
      <c r="E125" s="99">
        <f t="shared" si="2"/>
        <v>-8935.4900000000016</v>
      </c>
      <c r="F125" s="100">
        <f>янв.26!H123+фев.26!H123+мар.26!H123+апр.26!H123+май.26!H123+июн.26!H123+июл.26!H123+авг.26!H123+сен.26!H123+окт.26!H123+ноя.26!H123+дек.26!H123</f>
        <v>0</v>
      </c>
      <c r="G125" s="40">
        <f>янв.26!G123</f>
        <v>5304.5400000000009</v>
      </c>
      <c r="H125" s="40">
        <f>фев.26!G123</f>
        <v>0</v>
      </c>
      <c r="I125" s="40">
        <f>мар.26!G123</f>
        <v>0</v>
      </c>
      <c r="J125" s="40">
        <f>апр.26!G123</f>
        <v>0</v>
      </c>
      <c r="K125" s="40">
        <f>май.26!G123</f>
        <v>0</v>
      </c>
      <c r="L125" s="40">
        <f>июн.26!G123</f>
        <v>0</v>
      </c>
      <c r="M125" s="40">
        <f>июл.26!G123</f>
        <v>0</v>
      </c>
      <c r="N125" s="40">
        <f>авг.26!G123</f>
        <v>0</v>
      </c>
      <c r="O125" s="40">
        <f>сен.26!G123</f>
        <v>0</v>
      </c>
      <c r="P125" s="40">
        <f>окт.26!G123</f>
        <v>0</v>
      </c>
      <c r="Q125" s="40">
        <f>ноя.26!G123</f>
        <v>0</v>
      </c>
      <c r="R125" s="40">
        <f>дек.26!G123</f>
        <v>0</v>
      </c>
    </row>
    <row r="126" spans="1:18" x14ac:dyDescent="0.25">
      <c r="A126" s="114"/>
      <c r="B126" s="76"/>
      <c r="C126" s="109">
        <v>121</v>
      </c>
      <c r="D126" s="98">
        <f>СВОД_2025!E126</f>
        <v>0</v>
      </c>
      <c r="E126" s="99">
        <f t="shared" si="2"/>
        <v>0</v>
      </c>
      <c r="F126" s="100">
        <f>янв.26!H124+фев.26!H124+мар.26!H124+апр.26!H124+май.26!H124+июн.26!H124+июл.26!H124+авг.26!H124+сен.26!H124+окт.26!H124+ноя.26!H124+дек.26!H124</f>
        <v>0</v>
      </c>
      <c r="G126" s="40">
        <f>янв.26!G124</f>
        <v>0</v>
      </c>
      <c r="H126" s="40">
        <f>фев.26!G124</f>
        <v>0</v>
      </c>
      <c r="I126" s="40">
        <f>мар.26!G124</f>
        <v>0</v>
      </c>
      <c r="J126" s="40">
        <f>апр.26!G124</f>
        <v>0</v>
      </c>
      <c r="K126" s="40">
        <f>май.26!G124</f>
        <v>0</v>
      </c>
      <c r="L126" s="40">
        <f>июн.26!G124</f>
        <v>0</v>
      </c>
      <c r="M126" s="40">
        <f>июл.26!G124</f>
        <v>0</v>
      </c>
      <c r="N126" s="40">
        <f>авг.26!G124</f>
        <v>0</v>
      </c>
      <c r="O126" s="40">
        <f>сен.26!G124</f>
        <v>0</v>
      </c>
      <c r="P126" s="40">
        <f>окт.26!G124</f>
        <v>0</v>
      </c>
      <c r="Q126" s="40">
        <f>ноя.26!G124</f>
        <v>0</v>
      </c>
      <c r="R126" s="40">
        <f>дек.26!G124</f>
        <v>0</v>
      </c>
    </row>
    <row r="127" spans="1:18" x14ac:dyDescent="0.25">
      <c r="A127" s="114"/>
      <c r="B127" s="76"/>
      <c r="C127" s="109">
        <v>122</v>
      </c>
      <c r="D127" s="98">
        <f>СВОД_2025!E127</f>
        <v>-17558.129999999997</v>
      </c>
      <c r="E127" s="99">
        <f t="shared" si="2"/>
        <v>-28049.89</v>
      </c>
      <c r="F127" s="100">
        <f>янв.26!H125+фев.26!H125+мар.26!H125+апр.26!H125+май.26!H125+июн.26!H125+июл.26!H125+авг.26!H125+сен.26!H125+окт.26!H125+ноя.26!H125+дек.26!H125</f>
        <v>0</v>
      </c>
      <c r="G127" s="40">
        <f>янв.26!G125</f>
        <v>10491.76</v>
      </c>
      <c r="H127" s="40">
        <f>фев.26!G125</f>
        <v>0</v>
      </c>
      <c r="I127" s="40">
        <f>мар.26!G125</f>
        <v>0</v>
      </c>
      <c r="J127" s="40">
        <f>апр.26!G125</f>
        <v>0</v>
      </c>
      <c r="K127" s="40">
        <f>май.26!G125</f>
        <v>0</v>
      </c>
      <c r="L127" s="40">
        <f>июн.26!G125</f>
        <v>0</v>
      </c>
      <c r="M127" s="40">
        <f>июл.26!G125</f>
        <v>0</v>
      </c>
      <c r="N127" s="40">
        <f>авг.26!G125</f>
        <v>0</v>
      </c>
      <c r="O127" s="40">
        <f>сен.26!G125</f>
        <v>0</v>
      </c>
      <c r="P127" s="40">
        <f>окт.26!G125</f>
        <v>0</v>
      </c>
      <c r="Q127" s="40">
        <f>ноя.26!G125</f>
        <v>0</v>
      </c>
      <c r="R127" s="40">
        <f>дек.26!G125</f>
        <v>0</v>
      </c>
    </row>
    <row r="128" spans="1:18" x14ac:dyDescent="0.25">
      <c r="A128" s="114"/>
      <c r="B128" s="76"/>
      <c r="C128" s="109">
        <v>123</v>
      </c>
      <c r="D128" s="98">
        <f>СВОД_2025!E128</f>
        <v>0</v>
      </c>
      <c r="E128" s="99">
        <f t="shared" si="2"/>
        <v>0</v>
      </c>
      <c r="F128" s="100">
        <f>янв.26!H126+фев.26!H126+мар.26!H126+апр.26!H126+май.26!H126+июн.26!H126+июл.26!H126+авг.26!H126+сен.26!H126+окт.26!H126+ноя.26!H126+дек.26!H126</f>
        <v>0</v>
      </c>
      <c r="G128" s="40">
        <f>янв.26!G126</f>
        <v>0</v>
      </c>
      <c r="H128" s="40">
        <f>фев.26!G126</f>
        <v>0</v>
      </c>
      <c r="I128" s="40">
        <f>мар.26!G126</f>
        <v>0</v>
      </c>
      <c r="J128" s="40">
        <f>апр.26!G126</f>
        <v>0</v>
      </c>
      <c r="K128" s="40">
        <f>май.26!G126</f>
        <v>0</v>
      </c>
      <c r="L128" s="40">
        <f>июн.26!G126</f>
        <v>0</v>
      </c>
      <c r="M128" s="40">
        <f>июл.26!G126</f>
        <v>0</v>
      </c>
      <c r="N128" s="40">
        <f>авг.26!G126</f>
        <v>0</v>
      </c>
      <c r="O128" s="40">
        <f>сен.26!G126</f>
        <v>0</v>
      </c>
      <c r="P128" s="40">
        <f>окт.26!G126</f>
        <v>0</v>
      </c>
      <c r="Q128" s="40">
        <f>ноя.26!G126</f>
        <v>0</v>
      </c>
      <c r="R128" s="40">
        <f>дек.26!G126</f>
        <v>0</v>
      </c>
    </row>
    <row r="129" spans="1:18" x14ac:dyDescent="0.25">
      <c r="A129" s="114"/>
      <c r="B129" s="76"/>
      <c r="C129" s="109">
        <v>124</v>
      </c>
      <c r="D129" s="98">
        <f>СВОД_2025!E129</f>
        <v>-10970.33</v>
      </c>
      <c r="E129" s="99">
        <f t="shared" si="2"/>
        <v>-23506.81</v>
      </c>
      <c r="F129" s="100">
        <f>янв.26!H127+фев.26!H127+мар.26!H127+апр.26!H127+май.26!H127+июн.26!H127+июл.26!H127+авг.26!H127+сен.26!H127+окт.26!H127+ноя.26!H127+дек.26!H127</f>
        <v>0</v>
      </c>
      <c r="G129" s="40">
        <f>янв.26!G127</f>
        <v>12536.480000000001</v>
      </c>
      <c r="H129" s="40">
        <f>фев.26!G127</f>
        <v>0</v>
      </c>
      <c r="I129" s="40">
        <f>мар.26!G127</f>
        <v>0</v>
      </c>
      <c r="J129" s="40">
        <f>апр.26!G127</f>
        <v>0</v>
      </c>
      <c r="K129" s="40">
        <f>май.26!G127</f>
        <v>0</v>
      </c>
      <c r="L129" s="40">
        <f>июн.26!G127</f>
        <v>0</v>
      </c>
      <c r="M129" s="40">
        <f>июл.26!G127</f>
        <v>0</v>
      </c>
      <c r="N129" s="40">
        <f>авг.26!G127</f>
        <v>0</v>
      </c>
      <c r="O129" s="40">
        <f>сен.26!G127</f>
        <v>0</v>
      </c>
      <c r="P129" s="40">
        <f>окт.26!G127</f>
        <v>0</v>
      </c>
      <c r="Q129" s="40">
        <f>ноя.26!G127</f>
        <v>0</v>
      </c>
      <c r="R129" s="40">
        <f>дек.26!G127</f>
        <v>0</v>
      </c>
    </row>
    <row r="130" spans="1:18" x14ac:dyDescent="0.25">
      <c r="A130" s="114"/>
      <c r="B130" s="76"/>
      <c r="C130" s="109">
        <v>125</v>
      </c>
      <c r="D130" s="98">
        <f>СВОД_2025!E130</f>
        <v>10647.830000000002</v>
      </c>
      <c r="E130" s="99">
        <f t="shared" si="2"/>
        <v>10647.830000000002</v>
      </c>
      <c r="F130" s="100">
        <f>янв.26!H128+фев.26!H128+мар.26!H128+апр.26!H128+май.26!H128+июн.26!H128+июл.26!H128+авг.26!H128+сен.26!H128+окт.26!H128+ноя.26!H128+дек.26!H128</f>
        <v>0</v>
      </c>
      <c r="G130" s="40">
        <f>янв.26!G128</f>
        <v>0</v>
      </c>
      <c r="H130" s="40">
        <f>фев.26!G128</f>
        <v>0</v>
      </c>
      <c r="I130" s="40">
        <f>мар.26!G128</f>
        <v>0</v>
      </c>
      <c r="J130" s="40">
        <f>апр.26!G128</f>
        <v>0</v>
      </c>
      <c r="K130" s="40">
        <f>май.26!G128</f>
        <v>0</v>
      </c>
      <c r="L130" s="40">
        <f>июн.26!G128</f>
        <v>0</v>
      </c>
      <c r="M130" s="40">
        <f>июл.26!G128</f>
        <v>0</v>
      </c>
      <c r="N130" s="40">
        <f>авг.26!G128</f>
        <v>0</v>
      </c>
      <c r="O130" s="40">
        <f>сен.26!G128</f>
        <v>0</v>
      </c>
      <c r="P130" s="40">
        <f>окт.26!G128</f>
        <v>0</v>
      </c>
      <c r="Q130" s="40">
        <f>ноя.26!G128</f>
        <v>0</v>
      </c>
      <c r="R130" s="40">
        <f>дек.26!G128</f>
        <v>0</v>
      </c>
    </row>
    <row r="131" spans="1:18" x14ac:dyDescent="0.25">
      <c r="A131" s="114"/>
      <c r="B131" s="76"/>
      <c r="C131" s="109">
        <v>126</v>
      </c>
      <c r="D131" s="98">
        <f>СВОД_2025!E131</f>
        <v>0</v>
      </c>
      <c r="E131" s="99">
        <f t="shared" si="2"/>
        <v>0</v>
      </c>
      <c r="F131" s="100">
        <f>янв.26!H129+фев.26!H129+мар.26!H129+апр.26!H129+май.26!H129+июн.26!H129+июл.26!H129+авг.26!H129+сен.26!H129+окт.26!H129+ноя.26!H129+дек.26!H129</f>
        <v>0</v>
      </c>
      <c r="G131" s="40">
        <f>янв.26!G129</f>
        <v>0</v>
      </c>
      <c r="H131" s="40">
        <f>фев.26!G129</f>
        <v>0</v>
      </c>
      <c r="I131" s="40">
        <f>мар.26!G129</f>
        <v>0</v>
      </c>
      <c r="J131" s="40">
        <f>апр.26!G129</f>
        <v>0</v>
      </c>
      <c r="K131" s="40">
        <f>май.26!G129</f>
        <v>0</v>
      </c>
      <c r="L131" s="40">
        <f>июн.26!G129</f>
        <v>0</v>
      </c>
      <c r="M131" s="40">
        <f>июл.26!G129</f>
        <v>0</v>
      </c>
      <c r="N131" s="40">
        <f>авг.26!G129</f>
        <v>0</v>
      </c>
      <c r="O131" s="40">
        <f>сен.26!G129</f>
        <v>0</v>
      </c>
      <c r="P131" s="40">
        <f>окт.26!G129</f>
        <v>0</v>
      </c>
      <c r="Q131" s="40">
        <f>ноя.26!G129</f>
        <v>0</v>
      </c>
      <c r="R131" s="40">
        <f>дек.26!G129</f>
        <v>0</v>
      </c>
    </row>
    <row r="132" spans="1:18" x14ac:dyDescent="0.25">
      <c r="A132" s="114"/>
      <c r="B132" s="76"/>
      <c r="C132" s="109" t="s">
        <v>18</v>
      </c>
      <c r="D132" s="98">
        <f>СВОД_2025!E132</f>
        <v>11.889999999988504</v>
      </c>
      <c r="E132" s="99">
        <f t="shared" si="2"/>
        <v>-1045.6000000000113</v>
      </c>
      <c r="F132" s="100">
        <f>янв.26!H130+фев.26!H130+мар.26!H130+апр.26!H130+май.26!H130+июн.26!H130+июл.26!H130+авг.26!H130+сен.26!H130+окт.26!H130+ноя.26!H130+дек.26!H130</f>
        <v>7000</v>
      </c>
      <c r="G132" s="40">
        <f>янв.26!G130</f>
        <v>8057.49</v>
      </c>
      <c r="H132" s="40">
        <f>фев.26!G130</f>
        <v>0</v>
      </c>
      <c r="I132" s="40">
        <f>мар.26!G130</f>
        <v>0</v>
      </c>
      <c r="J132" s="40">
        <f>апр.26!G130</f>
        <v>0</v>
      </c>
      <c r="K132" s="40">
        <f>май.26!G130</f>
        <v>0</v>
      </c>
      <c r="L132" s="40">
        <f>июн.26!G130</f>
        <v>0</v>
      </c>
      <c r="M132" s="40">
        <f>июл.26!G130</f>
        <v>0</v>
      </c>
      <c r="N132" s="40">
        <f>авг.26!G130</f>
        <v>0</v>
      </c>
      <c r="O132" s="40">
        <f>сен.26!G130</f>
        <v>0</v>
      </c>
      <c r="P132" s="40">
        <f>окт.26!G130</f>
        <v>0</v>
      </c>
      <c r="Q132" s="40">
        <f>ноя.26!G130</f>
        <v>0</v>
      </c>
      <c r="R132" s="40">
        <f>дек.26!G130</f>
        <v>0</v>
      </c>
    </row>
    <row r="133" spans="1:18" x14ac:dyDescent="0.25">
      <c r="A133" s="114"/>
      <c r="B133" s="76"/>
      <c r="C133" s="109" t="s">
        <v>19</v>
      </c>
      <c r="D133" s="98">
        <f>СВОД_2025!E133</f>
        <v>6982.0800000000036</v>
      </c>
      <c r="E133" s="99">
        <f t="shared" si="2"/>
        <v>9982.0800000000036</v>
      </c>
      <c r="F133" s="100">
        <f>янв.26!H131+фев.26!H131+мар.26!H131+апр.26!H131+май.26!H131+июн.26!H131+июл.26!H131+авг.26!H131+сен.26!H131+окт.26!H131+ноя.26!H131+дек.26!H131</f>
        <v>3000</v>
      </c>
      <c r="G133" s="40">
        <f>янв.26!G131</f>
        <v>0</v>
      </c>
      <c r="H133" s="40">
        <f>фев.26!G131</f>
        <v>0</v>
      </c>
      <c r="I133" s="40">
        <f>мар.26!G131</f>
        <v>0</v>
      </c>
      <c r="J133" s="40">
        <f>апр.26!G131</f>
        <v>0</v>
      </c>
      <c r="K133" s="40">
        <f>май.26!G131</f>
        <v>0</v>
      </c>
      <c r="L133" s="40">
        <f>июн.26!G131</f>
        <v>0</v>
      </c>
      <c r="M133" s="40">
        <f>июл.26!G131</f>
        <v>0</v>
      </c>
      <c r="N133" s="40">
        <f>авг.26!G131</f>
        <v>0</v>
      </c>
      <c r="O133" s="40">
        <f>сен.26!G131</f>
        <v>0</v>
      </c>
      <c r="P133" s="40">
        <f>окт.26!G131</f>
        <v>0</v>
      </c>
      <c r="Q133" s="40">
        <f>ноя.26!G131</f>
        <v>0</v>
      </c>
      <c r="R133" s="40">
        <f>дек.26!G131</f>
        <v>0</v>
      </c>
    </row>
    <row r="134" spans="1:18" x14ac:dyDescent="0.25">
      <c r="A134" s="114"/>
      <c r="B134" s="76"/>
      <c r="C134" s="109">
        <v>129</v>
      </c>
      <c r="D134" s="98">
        <f>СВОД_2025!E134</f>
        <v>-1319.0599999999995</v>
      </c>
      <c r="E134" s="99">
        <f t="shared" si="2"/>
        <v>-1319.0599999999995</v>
      </c>
      <c r="F134" s="100">
        <f>янв.26!H132+фев.26!H132+мар.26!H132+апр.26!H132+май.26!H132+июн.26!H132+июл.26!H132+авг.26!H132+сен.26!H132+окт.26!H132+ноя.26!H132+дек.26!H132</f>
        <v>0</v>
      </c>
      <c r="G134" s="40">
        <f>янв.26!G132</f>
        <v>0</v>
      </c>
      <c r="H134" s="40">
        <f>фев.26!G132</f>
        <v>0</v>
      </c>
      <c r="I134" s="40">
        <f>мар.26!G132</f>
        <v>0</v>
      </c>
      <c r="J134" s="40">
        <f>апр.26!G132</f>
        <v>0</v>
      </c>
      <c r="K134" s="40">
        <f>май.26!G132</f>
        <v>0</v>
      </c>
      <c r="L134" s="40">
        <f>июн.26!G132</f>
        <v>0</v>
      </c>
      <c r="M134" s="40">
        <f>июл.26!G132</f>
        <v>0</v>
      </c>
      <c r="N134" s="40">
        <f>авг.26!G132</f>
        <v>0</v>
      </c>
      <c r="O134" s="40">
        <f>сен.26!G132</f>
        <v>0</v>
      </c>
      <c r="P134" s="40">
        <f>окт.26!G132</f>
        <v>0</v>
      </c>
      <c r="Q134" s="40">
        <f>ноя.26!G132</f>
        <v>0</v>
      </c>
      <c r="R134" s="40">
        <f>дек.26!G132</f>
        <v>0</v>
      </c>
    </row>
    <row r="135" spans="1:18" x14ac:dyDescent="0.25">
      <c r="A135" s="114"/>
      <c r="B135" s="76"/>
      <c r="C135" s="109">
        <v>130</v>
      </c>
      <c r="D135" s="98">
        <f>СВОД_2025!E135</f>
        <v>-7123.06</v>
      </c>
      <c r="E135" s="99">
        <f t="shared" si="2"/>
        <v>-7123.06</v>
      </c>
      <c r="F135" s="100">
        <f>янв.26!H133+фев.26!H133+мар.26!H133+апр.26!H133+май.26!H133+июн.26!H133+июл.26!H133+авг.26!H133+сен.26!H133+окт.26!H133+ноя.26!H133+дек.26!H133</f>
        <v>0</v>
      </c>
      <c r="G135" s="40">
        <f>янв.26!G133</f>
        <v>0</v>
      </c>
      <c r="H135" s="40">
        <f>фев.26!G133</f>
        <v>0</v>
      </c>
      <c r="I135" s="40">
        <f>мар.26!G133</f>
        <v>0</v>
      </c>
      <c r="J135" s="40">
        <f>апр.26!G133</f>
        <v>0</v>
      </c>
      <c r="K135" s="40">
        <f>май.26!G133</f>
        <v>0</v>
      </c>
      <c r="L135" s="40">
        <f>июн.26!G133</f>
        <v>0</v>
      </c>
      <c r="M135" s="40">
        <f>июл.26!G133</f>
        <v>0</v>
      </c>
      <c r="N135" s="40">
        <f>авг.26!G133</f>
        <v>0</v>
      </c>
      <c r="O135" s="40">
        <f>сен.26!G133</f>
        <v>0</v>
      </c>
      <c r="P135" s="40">
        <f>окт.26!G133</f>
        <v>0</v>
      </c>
      <c r="Q135" s="40">
        <f>ноя.26!G133</f>
        <v>0</v>
      </c>
      <c r="R135" s="40">
        <f>дек.26!G133</f>
        <v>0</v>
      </c>
    </row>
    <row r="136" spans="1:18" x14ac:dyDescent="0.25">
      <c r="A136" s="114"/>
      <c r="B136" s="76"/>
      <c r="C136" s="109">
        <v>131</v>
      </c>
      <c r="D136" s="98">
        <f>СВОД_2025!E136</f>
        <v>0</v>
      </c>
      <c r="E136" s="99">
        <f t="shared" si="2"/>
        <v>0</v>
      </c>
      <c r="F136" s="100">
        <f>янв.26!H134+фев.26!H134+мар.26!H134+апр.26!H134+май.26!H134+июн.26!H134+июл.26!H134+авг.26!H134+сен.26!H134+окт.26!H134+ноя.26!H134+дек.26!H134</f>
        <v>0</v>
      </c>
      <c r="G136" s="40">
        <f>янв.26!G134</f>
        <v>0</v>
      </c>
      <c r="H136" s="40">
        <f>фев.26!G134</f>
        <v>0</v>
      </c>
      <c r="I136" s="40">
        <f>мар.26!G134</f>
        <v>0</v>
      </c>
      <c r="J136" s="40">
        <f>апр.26!G134</f>
        <v>0</v>
      </c>
      <c r="K136" s="40">
        <f>май.26!G134</f>
        <v>0</v>
      </c>
      <c r="L136" s="40">
        <f>июн.26!G134</f>
        <v>0</v>
      </c>
      <c r="M136" s="40">
        <f>июл.26!G134</f>
        <v>0</v>
      </c>
      <c r="N136" s="40">
        <f>авг.26!G134</f>
        <v>0</v>
      </c>
      <c r="O136" s="40">
        <f>сен.26!G134</f>
        <v>0</v>
      </c>
      <c r="P136" s="40">
        <f>окт.26!G134</f>
        <v>0</v>
      </c>
      <c r="Q136" s="40">
        <f>ноя.26!G134</f>
        <v>0</v>
      </c>
      <c r="R136" s="40">
        <f>дек.26!G134</f>
        <v>0</v>
      </c>
    </row>
    <row r="137" spans="1:18" x14ac:dyDescent="0.25">
      <c r="A137" s="114"/>
      <c r="B137" s="76"/>
      <c r="C137" s="109">
        <v>132</v>
      </c>
      <c r="D137" s="98">
        <f>СВОД_2025!E137</f>
        <v>0</v>
      </c>
      <c r="E137" s="99">
        <f t="shared" si="2"/>
        <v>0</v>
      </c>
      <c r="F137" s="100">
        <f>янв.26!H135+фев.26!H135+мар.26!H135+апр.26!H135+май.26!H135+июн.26!H135+июл.26!H135+авг.26!H135+сен.26!H135+окт.26!H135+ноя.26!H135+дек.26!H135</f>
        <v>0</v>
      </c>
      <c r="G137" s="40">
        <f>янв.26!G135</f>
        <v>0</v>
      </c>
      <c r="H137" s="40">
        <f>фев.26!G135</f>
        <v>0</v>
      </c>
      <c r="I137" s="40">
        <f>мар.26!G135</f>
        <v>0</v>
      </c>
      <c r="J137" s="40">
        <f>апр.26!G135</f>
        <v>0</v>
      </c>
      <c r="K137" s="40">
        <f>май.26!G135</f>
        <v>0</v>
      </c>
      <c r="L137" s="40">
        <f>июн.26!G135</f>
        <v>0</v>
      </c>
      <c r="M137" s="40">
        <f>июл.26!G135</f>
        <v>0</v>
      </c>
      <c r="N137" s="40">
        <f>авг.26!G135</f>
        <v>0</v>
      </c>
      <c r="O137" s="40">
        <f>сен.26!G135</f>
        <v>0</v>
      </c>
      <c r="P137" s="40">
        <f>окт.26!G135</f>
        <v>0</v>
      </c>
      <c r="Q137" s="40">
        <f>ноя.26!G135</f>
        <v>0</v>
      </c>
      <c r="R137" s="40">
        <f>дек.26!G135</f>
        <v>0</v>
      </c>
    </row>
    <row r="138" spans="1:18" x14ac:dyDescent="0.25">
      <c r="A138" s="114"/>
      <c r="B138" s="76"/>
      <c r="C138" s="109">
        <v>133</v>
      </c>
      <c r="D138" s="98">
        <f>СВОД_2025!E138</f>
        <v>0</v>
      </c>
      <c r="E138" s="99">
        <f t="shared" ref="E138:E204" si="3">F138-G138-H138-I138-J138-K138-L138-M138-N138-O138-P138-Q138-R138+D138</f>
        <v>0</v>
      </c>
      <c r="F138" s="100">
        <f>янв.26!H136+фев.26!H136+мар.26!H136+апр.26!H136+май.26!H136+июн.26!H136+июл.26!H136+авг.26!H136+сен.26!H136+окт.26!H136+ноя.26!H136+дек.26!H136</f>
        <v>0</v>
      </c>
      <c r="G138" s="40">
        <f>янв.26!G136</f>
        <v>0</v>
      </c>
      <c r="H138" s="40">
        <f>фев.26!G136</f>
        <v>0</v>
      </c>
      <c r="I138" s="40">
        <f>мар.26!G136</f>
        <v>0</v>
      </c>
      <c r="J138" s="40">
        <f>апр.26!G136</f>
        <v>0</v>
      </c>
      <c r="K138" s="40">
        <f>май.26!G136</f>
        <v>0</v>
      </c>
      <c r="L138" s="40">
        <f>июн.26!G136</f>
        <v>0</v>
      </c>
      <c r="M138" s="40">
        <f>июл.26!G136</f>
        <v>0</v>
      </c>
      <c r="N138" s="40">
        <f>авг.26!G136</f>
        <v>0</v>
      </c>
      <c r="O138" s="40">
        <f>сен.26!G136</f>
        <v>0</v>
      </c>
      <c r="P138" s="40">
        <f>окт.26!G136</f>
        <v>0</v>
      </c>
      <c r="Q138" s="40">
        <f>ноя.26!G136</f>
        <v>0</v>
      </c>
      <c r="R138" s="40">
        <f>дек.26!G136</f>
        <v>0</v>
      </c>
    </row>
    <row r="139" spans="1:18" x14ac:dyDescent="0.25">
      <c r="A139" s="114"/>
      <c r="B139" s="76"/>
      <c r="C139" s="109">
        <v>134</v>
      </c>
      <c r="D139" s="98">
        <f>СВОД_2025!E139</f>
        <v>-5121.5700000000015</v>
      </c>
      <c r="E139" s="99">
        <f t="shared" si="3"/>
        <v>-13954.090000000002</v>
      </c>
      <c r="F139" s="100">
        <f>янв.26!H137+фев.26!H137+мар.26!H137+апр.26!H137+май.26!H137+июн.26!H137+июл.26!H137+авг.26!H137+сен.26!H137+окт.26!H137+ноя.26!H137+дек.26!H137</f>
        <v>0</v>
      </c>
      <c r="G139" s="40">
        <f>янв.26!G137</f>
        <v>8832.52</v>
      </c>
      <c r="H139" s="40">
        <f>фев.26!G137</f>
        <v>0</v>
      </c>
      <c r="I139" s="40">
        <f>мар.26!G137</f>
        <v>0</v>
      </c>
      <c r="J139" s="40">
        <f>апр.26!G137</f>
        <v>0</v>
      </c>
      <c r="K139" s="40">
        <f>май.26!G137</f>
        <v>0</v>
      </c>
      <c r="L139" s="40">
        <f>июн.26!G137</f>
        <v>0</v>
      </c>
      <c r="M139" s="40">
        <f>июл.26!G137</f>
        <v>0</v>
      </c>
      <c r="N139" s="40">
        <f>авг.26!G137</f>
        <v>0</v>
      </c>
      <c r="O139" s="40">
        <f>сен.26!G137</f>
        <v>0</v>
      </c>
      <c r="P139" s="40">
        <f>окт.26!G137</f>
        <v>0</v>
      </c>
      <c r="Q139" s="40">
        <f>ноя.26!G137</f>
        <v>0</v>
      </c>
      <c r="R139" s="40">
        <f>дек.26!G137</f>
        <v>0</v>
      </c>
    </row>
    <row r="140" spans="1:18" x14ac:dyDescent="0.25">
      <c r="A140" s="114"/>
      <c r="B140" s="76"/>
      <c r="C140" s="109">
        <v>135</v>
      </c>
      <c r="D140" s="98">
        <f>СВОД_2025!E140</f>
        <v>4535.2300000000068</v>
      </c>
      <c r="E140" s="99">
        <f t="shared" si="3"/>
        <v>-1358.8299999999927</v>
      </c>
      <c r="F140" s="100">
        <f>янв.26!H138+фев.26!H138+мар.26!H138+апр.26!H138+май.26!H138+июн.26!H138+июл.26!H138+авг.26!H138+сен.26!H138+окт.26!H138+ноя.26!H138+дек.26!H138</f>
        <v>3000</v>
      </c>
      <c r="G140" s="40">
        <f>янв.26!G138</f>
        <v>8894.06</v>
      </c>
      <c r="H140" s="40">
        <f>фев.26!G138</f>
        <v>0</v>
      </c>
      <c r="I140" s="40">
        <f>мар.26!G138</f>
        <v>0</v>
      </c>
      <c r="J140" s="40">
        <f>апр.26!G138</f>
        <v>0</v>
      </c>
      <c r="K140" s="40">
        <f>май.26!G138</f>
        <v>0</v>
      </c>
      <c r="L140" s="40">
        <f>июн.26!G138</f>
        <v>0</v>
      </c>
      <c r="M140" s="40">
        <f>июл.26!G138</f>
        <v>0</v>
      </c>
      <c r="N140" s="40">
        <f>авг.26!G138</f>
        <v>0</v>
      </c>
      <c r="O140" s="40">
        <f>сен.26!G138</f>
        <v>0</v>
      </c>
      <c r="P140" s="40">
        <f>окт.26!G138</f>
        <v>0</v>
      </c>
      <c r="Q140" s="40">
        <f>ноя.26!G138</f>
        <v>0</v>
      </c>
      <c r="R140" s="40">
        <f>дек.26!G138</f>
        <v>0</v>
      </c>
    </row>
    <row r="141" spans="1:18" x14ac:dyDescent="0.25">
      <c r="A141" s="114"/>
      <c r="B141" s="76"/>
      <c r="C141" s="109">
        <v>136</v>
      </c>
      <c r="D141" s="98">
        <f>СВОД_2025!E141</f>
        <v>0</v>
      </c>
      <c r="E141" s="99">
        <f t="shared" si="3"/>
        <v>0</v>
      </c>
      <c r="F141" s="100">
        <f>янв.26!H139+фев.26!H139+мар.26!H139+апр.26!H139+май.26!H139+июн.26!H139+июл.26!H139+авг.26!H139+сен.26!H139+окт.26!H139+ноя.26!H139+дек.26!H139</f>
        <v>0</v>
      </c>
      <c r="G141" s="40">
        <f>янв.26!G139</f>
        <v>0</v>
      </c>
      <c r="H141" s="40">
        <f>фев.26!G139</f>
        <v>0</v>
      </c>
      <c r="I141" s="40">
        <f>мар.26!G139</f>
        <v>0</v>
      </c>
      <c r="J141" s="40">
        <f>апр.26!G139</f>
        <v>0</v>
      </c>
      <c r="K141" s="40">
        <f>май.26!G139</f>
        <v>0</v>
      </c>
      <c r="L141" s="40">
        <f>июн.26!G139</f>
        <v>0</v>
      </c>
      <c r="M141" s="40">
        <f>июл.26!G139</f>
        <v>0</v>
      </c>
      <c r="N141" s="40">
        <f>авг.26!G139</f>
        <v>0</v>
      </c>
      <c r="O141" s="40">
        <f>сен.26!G139</f>
        <v>0</v>
      </c>
      <c r="P141" s="40">
        <f>окт.26!G139</f>
        <v>0</v>
      </c>
      <c r="Q141" s="40">
        <f>ноя.26!G139</f>
        <v>0</v>
      </c>
      <c r="R141" s="40">
        <f>дек.26!G139</f>
        <v>0</v>
      </c>
    </row>
    <row r="142" spans="1:18" x14ac:dyDescent="0.25">
      <c r="A142" s="114"/>
      <c r="B142" s="76"/>
      <c r="C142" s="109">
        <v>137</v>
      </c>
      <c r="D142" s="98">
        <f>СВОД_2025!E142</f>
        <v>462.20000000000027</v>
      </c>
      <c r="E142" s="99">
        <f t="shared" si="3"/>
        <v>462.20000000000027</v>
      </c>
      <c r="F142" s="100">
        <f>янв.26!H140+фев.26!H140+мар.26!H140+апр.26!H140+май.26!H140+июн.26!H140+июл.26!H140+авг.26!H140+сен.26!H140+окт.26!H140+ноя.26!H140+дек.26!H140</f>
        <v>0</v>
      </c>
      <c r="G142" s="40">
        <f>янв.26!G140</f>
        <v>0</v>
      </c>
      <c r="H142" s="40">
        <f>фев.26!G140</f>
        <v>0</v>
      </c>
      <c r="I142" s="40">
        <f>мар.26!G140</f>
        <v>0</v>
      </c>
      <c r="J142" s="40">
        <f>апр.26!G140</f>
        <v>0</v>
      </c>
      <c r="K142" s="40">
        <f>май.26!G140</f>
        <v>0</v>
      </c>
      <c r="L142" s="40">
        <f>июн.26!G140</f>
        <v>0</v>
      </c>
      <c r="M142" s="40">
        <f>июл.26!G140</f>
        <v>0</v>
      </c>
      <c r="N142" s="40">
        <f>авг.26!G140</f>
        <v>0</v>
      </c>
      <c r="O142" s="40">
        <f>сен.26!G140</f>
        <v>0</v>
      </c>
      <c r="P142" s="40">
        <f>окт.26!G140</f>
        <v>0</v>
      </c>
      <c r="Q142" s="40">
        <f>ноя.26!G140</f>
        <v>0</v>
      </c>
      <c r="R142" s="40">
        <f>дек.26!G140</f>
        <v>0</v>
      </c>
    </row>
    <row r="143" spans="1:18" x14ac:dyDescent="0.25">
      <c r="A143" s="43"/>
      <c r="B143" s="76"/>
      <c r="C143" s="109">
        <v>138</v>
      </c>
      <c r="D143" s="98">
        <f>СВОД_2025!E143</f>
        <v>-178.43000000000211</v>
      </c>
      <c r="E143" s="99">
        <f t="shared" si="3"/>
        <v>-2449.6700000000019</v>
      </c>
      <c r="F143" s="100">
        <f>янв.26!H141+фев.26!H141+мар.26!H141+апр.26!H141+май.26!H141+июн.26!H141+июл.26!H141+авг.26!H141+сен.26!H141+окт.26!H141+ноя.26!H141+дек.26!H141</f>
        <v>5000</v>
      </c>
      <c r="G143" s="40">
        <f>янв.26!G141</f>
        <v>7271.24</v>
      </c>
      <c r="H143" s="40">
        <f>фев.26!G141</f>
        <v>0</v>
      </c>
      <c r="I143" s="40">
        <f>мар.26!G141</f>
        <v>0</v>
      </c>
      <c r="J143" s="40">
        <f>апр.26!G141</f>
        <v>0</v>
      </c>
      <c r="K143" s="40">
        <f>май.26!G141</f>
        <v>0</v>
      </c>
      <c r="L143" s="40">
        <f>июн.26!G141</f>
        <v>0</v>
      </c>
      <c r="M143" s="40">
        <f>июл.26!G141</f>
        <v>0</v>
      </c>
      <c r="N143" s="40">
        <f>авг.26!G141</f>
        <v>0</v>
      </c>
      <c r="O143" s="40">
        <f>сен.26!G141</f>
        <v>0</v>
      </c>
      <c r="P143" s="40">
        <f>окт.26!G141</f>
        <v>0</v>
      </c>
      <c r="Q143" s="40">
        <f>ноя.26!G141</f>
        <v>0</v>
      </c>
      <c r="R143" s="40">
        <f>дек.26!G141</f>
        <v>0</v>
      </c>
    </row>
    <row r="144" spans="1:18" x14ac:dyDescent="0.25">
      <c r="A144" s="114"/>
      <c r="B144" s="76"/>
      <c r="C144" s="109">
        <v>139</v>
      </c>
      <c r="D144" s="98">
        <f>СВОД_2025!E144</f>
        <v>0</v>
      </c>
      <c r="E144" s="99">
        <f t="shared" si="3"/>
        <v>0</v>
      </c>
      <c r="F144" s="100">
        <f>янв.26!H142+фев.26!H142+мар.26!H142+апр.26!H142+май.26!H142+июн.26!H142+июл.26!H142+авг.26!H142+сен.26!H142+окт.26!H142+ноя.26!H142+дек.26!H142</f>
        <v>0</v>
      </c>
      <c r="G144" s="40">
        <f>янв.26!G142</f>
        <v>0</v>
      </c>
      <c r="H144" s="40">
        <f>фев.26!G142</f>
        <v>0</v>
      </c>
      <c r="I144" s="40">
        <f>мар.26!G142</f>
        <v>0</v>
      </c>
      <c r="J144" s="40">
        <f>апр.26!G142</f>
        <v>0</v>
      </c>
      <c r="K144" s="40">
        <f>май.26!G142</f>
        <v>0</v>
      </c>
      <c r="L144" s="40">
        <f>июн.26!G142</f>
        <v>0</v>
      </c>
      <c r="M144" s="40">
        <f>июл.26!G142</f>
        <v>0</v>
      </c>
      <c r="N144" s="40">
        <f>авг.26!G142</f>
        <v>0</v>
      </c>
      <c r="O144" s="40">
        <f>сен.26!G142</f>
        <v>0</v>
      </c>
      <c r="P144" s="40">
        <f>окт.26!G142</f>
        <v>0</v>
      </c>
      <c r="Q144" s="40">
        <f>ноя.26!G142</f>
        <v>0</v>
      </c>
      <c r="R144" s="40">
        <f>дек.26!G142</f>
        <v>0</v>
      </c>
    </row>
    <row r="145" spans="1:18" x14ac:dyDescent="0.25">
      <c r="A145" s="22"/>
      <c r="B145" s="76"/>
      <c r="C145" s="109">
        <v>140</v>
      </c>
      <c r="D145" s="98">
        <f>СВОД_2025!E145</f>
        <v>-36.169999999999987</v>
      </c>
      <c r="E145" s="99">
        <f t="shared" si="3"/>
        <v>-36.169999999999987</v>
      </c>
      <c r="F145" s="100">
        <f>янв.26!H143+фев.26!H143+мар.26!H143+апр.26!H143+май.26!H143+июн.26!H143+июл.26!H143+авг.26!H143+сен.26!H143+окт.26!H143+ноя.26!H143+дек.26!H143</f>
        <v>0</v>
      </c>
      <c r="G145" s="40">
        <f>янв.26!G143</f>
        <v>0</v>
      </c>
      <c r="H145" s="40">
        <f>фев.26!G143</f>
        <v>0</v>
      </c>
      <c r="I145" s="40">
        <f>мар.26!G143</f>
        <v>0</v>
      </c>
      <c r="J145" s="40">
        <f>апр.26!G143</f>
        <v>0</v>
      </c>
      <c r="K145" s="40">
        <f>май.26!G143</f>
        <v>0</v>
      </c>
      <c r="L145" s="40">
        <f>июн.26!G143</f>
        <v>0</v>
      </c>
      <c r="M145" s="40">
        <f>июл.26!G143</f>
        <v>0</v>
      </c>
      <c r="N145" s="40">
        <f>авг.26!G143</f>
        <v>0</v>
      </c>
      <c r="O145" s="40">
        <f>сен.26!G143</f>
        <v>0</v>
      </c>
      <c r="P145" s="40">
        <f>окт.26!G143</f>
        <v>0</v>
      </c>
      <c r="Q145" s="40">
        <f>ноя.26!G143</f>
        <v>0</v>
      </c>
      <c r="R145" s="40">
        <f>дек.26!G143</f>
        <v>0</v>
      </c>
    </row>
    <row r="146" spans="1:18" x14ac:dyDescent="0.25">
      <c r="A146" s="114"/>
      <c r="B146" s="76"/>
      <c r="C146" s="109">
        <v>141</v>
      </c>
      <c r="D146" s="98">
        <f>СВОД_2025!E146</f>
        <v>-935.47</v>
      </c>
      <c r="E146" s="99">
        <f t="shared" si="3"/>
        <v>-935.47</v>
      </c>
      <c r="F146" s="100">
        <f>янв.26!H144+фев.26!H144+мар.26!H144+апр.26!H144+май.26!H144+июн.26!H144+июл.26!H144+авг.26!H144+сен.26!H144+окт.26!H144+ноя.26!H144+дек.26!H144</f>
        <v>0</v>
      </c>
      <c r="G146" s="40">
        <f>янв.26!G144</f>
        <v>0</v>
      </c>
      <c r="H146" s="40">
        <f>фев.26!G144</f>
        <v>0</v>
      </c>
      <c r="I146" s="40">
        <f>мар.26!G144</f>
        <v>0</v>
      </c>
      <c r="J146" s="40">
        <f>апр.26!G144</f>
        <v>0</v>
      </c>
      <c r="K146" s="40">
        <f>май.26!G144</f>
        <v>0</v>
      </c>
      <c r="L146" s="40">
        <f>июн.26!G144</f>
        <v>0</v>
      </c>
      <c r="M146" s="40">
        <f>июл.26!G144</f>
        <v>0</v>
      </c>
      <c r="N146" s="40">
        <f>авг.26!G144</f>
        <v>0</v>
      </c>
      <c r="O146" s="40">
        <f>сен.26!G144</f>
        <v>0</v>
      </c>
      <c r="P146" s="40">
        <f>окт.26!G144</f>
        <v>0</v>
      </c>
      <c r="Q146" s="40">
        <f>ноя.26!G144</f>
        <v>0</v>
      </c>
      <c r="R146" s="40">
        <f>дек.26!G144</f>
        <v>0</v>
      </c>
    </row>
    <row r="147" spans="1:18" x14ac:dyDescent="0.25">
      <c r="A147" s="114"/>
      <c r="B147" s="76"/>
      <c r="C147" s="109">
        <v>142</v>
      </c>
      <c r="D147" s="98">
        <f>СВОД_2025!E147</f>
        <v>-838.02</v>
      </c>
      <c r="E147" s="99">
        <f t="shared" si="3"/>
        <v>-838.02</v>
      </c>
      <c r="F147" s="100">
        <f>янв.26!H145+фев.26!H145+мар.26!H145+апр.26!H145+май.26!H145+июн.26!H145+июл.26!H145+авг.26!H145+сен.26!H145+окт.26!H145+ноя.26!H145+дек.26!H145</f>
        <v>0</v>
      </c>
      <c r="G147" s="40">
        <f>янв.26!G145</f>
        <v>0</v>
      </c>
      <c r="H147" s="40">
        <f>фев.26!G145</f>
        <v>0</v>
      </c>
      <c r="I147" s="40">
        <f>мар.26!G145</f>
        <v>0</v>
      </c>
      <c r="J147" s="40">
        <f>апр.26!G145</f>
        <v>0</v>
      </c>
      <c r="K147" s="40">
        <f>май.26!G145</f>
        <v>0</v>
      </c>
      <c r="L147" s="40">
        <f>июн.26!G145</f>
        <v>0</v>
      </c>
      <c r="M147" s="40">
        <f>июл.26!G145</f>
        <v>0</v>
      </c>
      <c r="N147" s="40">
        <f>авг.26!G145</f>
        <v>0</v>
      </c>
      <c r="O147" s="40">
        <f>сен.26!G145</f>
        <v>0</v>
      </c>
      <c r="P147" s="40">
        <f>окт.26!G145</f>
        <v>0</v>
      </c>
      <c r="Q147" s="40">
        <f>ноя.26!G145</f>
        <v>0</v>
      </c>
      <c r="R147" s="40">
        <f>дек.26!G145</f>
        <v>0</v>
      </c>
    </row>
    <row r="148" spans="1:18" x14ac:dyDescent="0.25">
      <c r="A148" s="114"/>
      <c r="B148" s="76"/>
      <c r="C148" s="109">
        <v>143</v>
      </c>
      <c r="D148" s="98">
        <f>СВОД_2025!E148</f>
        <v>-2918.36</v>
      </c>
      <c r="E148" s="99">
        <f t="shared" si="3"/>
        <v>-2918.36</v>
      </c>
      <c r="F148" s="100">
        <f>янв.26!H146+фев.26!H146+мар.26!H146+апр.26!H146+май.26!H146+июн.26!H146+июл.26!H146+авг.26!H146+сен.26!H146+окт.26!H146+ноя.26!H146+дек.26!H146</f>
        <v>0</v>
      </c>
      <c r="G148" s="40">
        <f>янв.26!G146</f>
        <v>0</v>
      </c>
      <c r="H148" s="40">
        <f>фев.26!G146</f>
        <v>0</v>
      </c>
      <c r="I148" s="40">
        <f>мар.26!G146</f>
        <v>0</v>
      </c>
      <c r="J148" s="40">
        <f>апр.26!G146</f>
        <v>0</v>
      </c>
      <c r="K148" s="40">
        <f>май.26!G146</f>
        <v>0</v>
      </c>
      <c r="L148" s="40">
        <f>июн.26!G146</f>
        <v>0</v>
      </c>
      <c r="M148" s="40">
        <f>июл.26!G146</f>
        <v>0</v>
      </c>
      <c r="N148" s="40">
        <f>авг.26!G146</f>
        <v>0</v>
      </c>
      <c r="O148" s="40">
        <f>сен.26!G146</f>
        <v>0</v>
      </c>
      <c r="P148" s="40">
        <f>окт.26!G146</f>
        <v>0</v>
      </c>
      <c r="Q148" s="40">
        <f>ноя.26!G146</f>
        <v>0</v>
      </c>
      <c r="R148" s="40">
        <f>дек.26!G146</f>
        <v>0</v>
      </c>
    </row>
    <row r="149" spans="1:18" x14ac:dyDescent="0.25">
      <c r="A149" s="114"/>
      <c r="B149" s="76"/>
      <c r="C149" s="109">
        <v>144</v>
      </c>
      <c r="D149" s="98">
        <f>СВОД_2025!E149</f>
        <v>-25997.64</v>
      </c>
      <c r="E149" s="99">
        <f t="shared" si="3"/>
        <v>-27430.62</v>
      </c>
      <c r="F149" s="100">
        <f>янв.26!H147+фев.26!H147+мар.26!H147+апр.26!H147+май.26!H147+июн.26!H147+июл.26!H147+авг.26!H147+сен.26!H147+окт.26!H147+ноя.26!H147+дек.26!H147</f>
        <v>0</v>
      </c>
      <c r="G149" s="40">
        <f>янв.26!G147</f>
        <v>1432.9800000000002</v>
      </c>
      <c r="H149" s="40">
        <f>фев.26!G147</f>
        <v>0</v>
      </c>
      <c r="I149" s="40">
        <f>мар.26!G147</f>
        <v>0</v>
      </c>
      <c r="J149" s="40">
        <f>апр.26!G147</f>
        <v>0</v>
      </c>
      <c r="K149" s="40">
        <f>май.26!G147</f>
        <v>0</v>
      </c>
      <c r="L149" s="40">
        <f>июн.26!G147</f>
        <v>0</v>
      </c>
      <c r="M149" s="40">
        <f>июл.26!G147</f>
        <v>0</v>
      </c>
      <c r="N149" s="40">
        <f>авг.26!G147</f>
        <v>0</v>
      </c>
      <c r="O149" s="40">
        <f>сен.26!G147</f>
        <v>0</v>
      </c>
      <c r="P149" s="40">
        <f>окт.26!G147</f>
        <v>0</v>
      </c>
      <c r="Q149" s="40">
        <f>ноя.26!G147</f>
        <v>0</v>
      </c>
      <c r="R149" s="40">
        <f>дек.26!G147</f>
        <v>0</v>
      </c>
    </row>
    <row r="150" spans="1:18" x14ac:dyDescent="0.25">
      <c r="A150" s="114"/>
      <c r="B150" s="76"/>
      <c r="C150" s="109">
        <v>145</v>
      </c>
      <c r="D150" s="98">
        <f>СВОД_2025!E150</f>
        <v>0</v>
      </c>
      <c r="E150" s="99">
        <f t="shared" si="3"/>
        <v>0</v>
      </c>
      <c r="F150" s="100">
        <f>янв.26!H148+фев.26!H148+мар.26!H148+апр.26!H148+май.26!H148+июн.26!H148+июл.26!H148+авг.26!H148+сен.26!H148+окт.26!H148+ноя.26!H148+дек.26!H148</f>
        <v>0</v>
      </c>
      <c r="G150" s="40">
        <f>янв.26!G148</f>
        <v>0</v>
      </c>
      <c r="H150" s="40">
        <f>фев.26!G148</f>
        <v>0</v>
      </c>
      <c r="I150" s="40">
        <f>мар.26!G148</f>
        <v>0</v>
      </c>
      <c r="J150" s="40">
        <f>апр.26!G148</f>
        <v>0</v>
      </c>
      <c r="K150" s="40">
        <f>май.26!G148</f>
        <v>0</v>
      </c>
      <c r="L150" s="40">
        <f>июн.26!G148</f>
        <v>0</v>
      </c>
      <c r="M150" s="40">
        <f>июл.26!G148</f>
        <v>0</v>
      </c>
      <c r="N150" s="40">
        <f>авг.26!G148</f>
        <v>0</v>
      </c>
      <c r="O150" s="40">
        <f>сен.26!G148</f>
        <v>0</v>
      </c>
      <c r="P150" s="40">
        <f>окт.26!G148</f>
        <v>0</v>
      </c>
      <c r="Q150" s="40">
        <f>ноя.26!G148</f>
        <v>0</v>
      </c>
      <c r="R150" s="40">
        <f>дек.26!G148</f>
        <v>0</v>
      </c>
    </row>
    <row r="151" spans="1:18" x14ac:dyDescent="0.25">
      <c r="A151" s="114"/>
      <c r="B151" s="76"/>
      <c r="C151" s="109">
        <v>146</v>
      </c>
      <c r="D151" s="98">
        <f>СВОД_2025!E151</f>
        <v>0</v>
      </c>
      <c r="E151" s="99">
        <f t="shared" si="3"/>
        <v>0</v>
      </c>
      <c r="F151" s="100">
        <f>янв.26!H149+фев.26!H149+мар.26!H149+апр.26!H149+май.26!H149+июн.26!H149+июл.26!H149+авг.26!H149+сен.26!H149+окт.26!H149+ноя.26!H149+дек.26!H149</f>
        <v>0</v>
      </c>
      <c r="G151" s="40">
        <f>янв.26!G149</f>
        <v>0</v>
      </c>
      <c r="H151" s="40">
        <f>фев.26!G149</f>
        <v>0</v>
      </c>
      <c r="I151" s="40">
        <f>мар.26!G149</f>
        <v>0</v>
      </c>
      <c r="J151" s="40">
        <f>апр.26!G149</f>
        <v>0</v>
      </c>
      <c r="K151" s="40">
        <f>май.26!G149</f>
        <v>0</v>
      </c>
      <c r="L151" s="40">
        <f>июн.26!G149</f>
        <v>0</v>
      </c>
      <c r="M151" s="40">
        <f>июл.26!G149</f>
        <v>0</v>
      </c>
      <c r="N151" s="40">
        <f>авг.26!G149</f>
        <v>0</v>
      </c>
      <c r="O151" s="40">
        <f>сен.26!G149</f>
        <v>0</v>
      </c>
      <c r="P151" s="40">
        <f>окт.26!G149</f>
        <v>0</v>
      </c>
      <c r="Q151" s="40">
        <f>ноя.26!G149</f>
        <v>0</v>
      </c>
      <c r="R151" s="40">
        <f>дек.26!G149</f>
        <v>0</v>
      </c>
    </row>
    <row r="152" spans="1:18" x14ac:dyDescent="0.25">
      <c r="A152" s="114"/>
      <c r="B152" s="76"/>
      <c r="C152" s="109">
        <v>147</v>
      </c>
      <c r="D152" s="98">
        <f>СВОД_2025!E152</f>
        <v>0</v>
      </c>
      <c r="E152" s="99">
        <f t="shared" si="3"/>
        <v>0</v>
      </c>
      <c r="F152" s="100">
        <f>янв.26!H150+фев.26!H150+мар.26!H150+апр.26!H150+май.26!H150+июн.26!H150+июл.26!H150+авг.26!H150+сен.26!H150+окт.26!H150+ноя.26!H150+дек.26!H150</f>
        <v>0</v>
      </c>
      <c r="G152" s="40">
        <f>янв.26!G150</f>
        <v>0</v>
      </c>
      <c r="H152" s="40">
        <f>фев.26!G150</f>
        <v>0</v>
      </c>
      <c r="I152" s="40">
        <f>мар.26!G150</f>
        <v>0</v>
      </c>
      <c r="J152" s="40">
        <f>апр.26!G150</f>
        <v>0</v>
      </c>
      <c r="K152" s="40">
        <f>май.26!G150</f>
        <v>0</v>
      </c>
      <c r="L152" s="40">
        <f>июн.26!G150</f>
        <v>0</v>
      </c>
      <c r="M152" s="40">
        <f>июл.26!G150</f>
        <v>0</v>
      </c>
      <c r="N152" s="40">
        <f>авг.26!G150</f>
        <v>0</v>
      </c>
      <c r="O152" s="40">
        <f>сен.26!G150</f>
        <v>0</v>
      </c>
      <c r="P152" s="40">
        <f>окт.26!G150</f>
        <v>0</v>
      </c>
      <c r="Q152" s="40">
        <f>ноя.26!G150</f>
        <v>0</v>
      </c>
      <c r="R152" s="40">
        <f>дек.26!G150</f>
        <v>0</v>
      </c>
    </row>
    <row r="153" spans="1:18" x14ac:dyDescent="0.25">
      <c r="A153" s="114"/>
      <c r="B153" s="76"/>
      <c r="C153" s="109" t="s">
        <v>20</v>
      </c>
      <c r="D153" s="98">
        <f>СВОД_2025!E153</f>
        <v>-4632.2300000000032</v>
      </c>
      <c r="E153" s="99">
        <f t="shared" si="3"/>
        <v>-4657.3700000000035</v>
      </c>
      <c r="F153" s="100">
        <f>янв.26!H151+фев.26!H151+мар.26!H151+апр.26!H151+май.26!H151+июн.26!H151+июл.26!H151+авг.26!H151+сен.26!H151+окт.26!H151+ноя.26!H151+дек.26!H151</f>
        <v>0</v>
      </c>
      <c r="G153" s="40">
        <f>янв.26!G151</f>
        <v>25.14</v>
      </c>
      <c r="H153" s="40">
        <f>фев.26!G151</f>
        <v>0</v>
      </c>
      <c r="I153" s="40">
        <f>мар.26!G151</f>
        <v>0</v>
      </c>
      <c r="J153" s="40">
        <f>апр.26!G151</f>
        <v>0</v>
      </c>
      <c r="K153" s="40">
        <f>май.26!G151</f>
        <v>0</v>
      </c>
      <c r="L153" s="40">
        <f>июн.26!G151</f>
        <v>0</v>
      </c>
      <c r="M153" s="40">
        <f>июл.26!G151</f>
        <v>0</v>
      </c>
      <c r="N153" s="40">
        <f>авг.26!G151</f>
        <v>0</v>
      </c>
      <c r="O153" s="40">
        <f>сен.26!G151</f>
        <v>0</v>
      </c>
      <c r="P153" s="40">
        <f>окт.26!G151</f>
        <v>0</v>
      </c>
      <c r="Q153" s="40">
        <f>ноя.26!G151</f>
        <v>0</v>
      </c>
      <c r="R153" s="40">
        <f>дек.26!G151</f>
        <v>0</v>
      </c>
    </row>
    <row r="154" spans="1:18" x14ac:dyDescent="0.25">
      <c r="A154" s="114"/>
      <c r="B154" s="76"/>
      <c r="C154" s="109">
        <v>149</v>
      </c>
      <c r="D154" s="98">
        <f>СВОД_2025!E154</f>
        <v>0</v>
      </c>
      <c r="E154" s="99">
        <f t="shared" si="3"/>
        <v>0</v>
      </c>
      <c r="F154" s="100">
        <f>янв.26!H152+фев.26!H152+мар.26!H152+апр.26!H152+май.26!H152+июн.26!H152+июл.26!H152+авг.26!H152+сен.26!H152+окт.26!H152+ноя.26!H152+дек.26!H152</f>
        <v>0</v>
      </c>
      <c r="G154" s="40">
        <f>янв.26!G152</f>
        <v>0</v>
      </c>
      <c r="H154" s="40">
        <f>фев.26!G152</f>
        <v>0</v>
      </c>
      <c r="I154" s="40">
        <f>мар.26!G152</f>
        <v>0</v>
      </c>
      <c r="J154" s="40">
        <f>апр.26!G152</f>
        <v>0</v>
      </c>
      <c r="K154" s="40">
        <f>май.26!G152</f>
        <v>0</v>
      </c>
      <c r="L154" s="40">
        <f>июн.26!G152</f>
        <v>0</v>
      </c>
      <c r="M154" s="40">
        <f>июл.26!G152</f>
        <v>0</v>
      </c>
      <c r="N154" s="40">
        <f>авг.26!G152</f>
        <v>0</v>
      </c>
      <c r="O154" s="40">
        <f>сен.26!G152</f>
        <v>0</v>
      </c>
      <c r="P154" s="40">
        <f>окт.26!G152</f>
        <v>0</v>
      </c>
      <c r="Q154" s="40">
        <f>ноя.26!G152</f>
        <v>0</v>
      </c>
      <c r="R154" s="40">
        <f>дек.26!G152</f>
        <v>0</v>
      </c>
    </row>
    <row r="155" spans="1:18" x14ac:dyDescent="0.25">
      <c r="A155" s="114"/>
      <c r="B155" s="76"/>
      <c r="C155" s="109">
        <v>150</v>
      </c>
      <c r="D155" s="98">
        <f>СВОД_2025!E155</f>
        <v>-3365</v>
      </c>
      <c r="E155" s="99">
        <f t="shared" si="3"/>
        <v>-3365</v>
      </c>
      <c r="F155" s="100">
        <f>янв.26!H153+фев.26!H153+мар.26!H153+апр.26!H153+май.26!H153+июн.26!H153+июл.26!H153+авг.26!H153+сен.26!H153+окт.26!H153+ноя.26!H153+дек.26!H153</f>
        <v>0</v>
      </c>
      <c r="G155" s="40">
        <f>янв.26!G153</f>
        <v>0</v>
      </c>
      <c r="H155" s="40">
        <f>фев.26!G153</f>
        <v>0</v>
      </c>
      <c r="I155" s="40">
        <f>мар.26!G153</f>
        <v>0</v>
      </c>
      <c r="J155" s="40">
        <f>апр.26!G153</f>
        <v>0</v>
      </c>
      <c r="K155" s="40">
        <f>май.26!G153</f>
        <v>0</v>
      </c>
      <c r="L155" s="40">
        <f>июн.26!G153</f>
        <v>0</v>
      </c>
      <c r="M155" s="40">
        <f>июл.26!G153</f>
        <v>0</v>
      </c>
      <c r="N155" s="40">
        <f>авг.26!G153</f>
        <v>0</v>
      </c>
      <c r="O155" s="40">
        <f>сен.26!G153</f>
        <v>0</v>
      </c>
      <c r="P155" s="40">
        <f>окт.26!G153</f>
        <v>0</v>
      </c>
      <c r="Q155" s="40">
        <f>ноя.26!G153</f>
        <v>0</v>
      </c>
      <c r="R155" s="40">
        <f>дек.26!G153</f>
        <v>0</v>
      </c>
    </row>
    <row r="156" spans="1:18" x14ac:dyDescent="0.25">
      <c r="A156" s="114"/>
      <c r="B156" s="76"/>
      <c r="C156" s="109">
        <v>151</v>
      </c>
      <c r="D156" s="98">
        <f>СВОД_2025!E156</f>
        <v>1283.2500000000009</v>
      </c>
      <c r="E156" s="99">
        <f t="shared" si="3"/>
        <v>1283.2500000000009</v>
      </c>
      <c r="F156" s="100">
        <f>янв.26!H154+фев.26!H154+мар.26!H154+апр.26!H154+май.26!H154+июн.26!H154+июл.26!H154+авг.26!H154+сен.26!H154+окт.26!H154+ноя.26!H154+дек.26!H154</f>
        <v>0</v>
      </c>
      <c r="G156" s="40">
        <f>янв.26!G154</f>
        <v>0</v>
      </c>
      <c r="H156" s="40">
        <f>фев.26!G154</f>
        <v>0</v>
      </c>
      <c r="I156" s="40">
        <f>мар.26!G154</f>
        <v>0</v>
      </c>
      <c r="J156" s="40">
        <f>апр.26!G154</f>
        <v>0</v>
      </c>
      <c r="K156" s="40">
        <f>май.26!G154</f>
        <v>0</v>
      </c>
      <c r="L156" s="40">
        <f>июн.26!G154</f>
        <v>0</v>
      </c>
      <c r="M156" s="40">
        <f>июл.26!G154</f>
        <v>0</v>
      </c>
      <c r="N156" s="40">
        <f>авг.26!G154</f>
        <v>0</v>
      </c>
      <c r="O156" s="40">
        <f>сен.26!G154</f>
        <v>0</v>
      </c>
      <c r="P156" s="40">
        <f>окт.26!G154</f>
        <v>0</v>
      </c>
      <c r="Q156" s="40">
        <f>ноя.26!G154</f>
        <v>0</v>
      </c>
      <c r="R156" s="40">
        <f>дек.26!G154</f>
        <v>0</v>
      </c>
    </row>
    <row r="157" spans="1:18" x14ac:dyDescent="0.25">
      <c r="A157" s="114"/>
      <c r="B157" s="76"/>
      <c r="C157" s="109">
        <v>152</v>
      </c>
      <c r="D157" s="98">
        <f>СВОД_2025!E157</f>
        <v>-6558.6200000000008</v>
      </c>
      <c r="E157" s="99">
        <f t="shared" si="3"/>
        <v>0</v>
      </c>
      <c r="F157" s="100">
        <f>янв.26!H155+фев.26!H155+мар.26!H155+апр.26!H155+май.26!H155+июн.26!H155+июл.26!H155+авг.26!H155+сен.26!H155+окт.26!H155+ноя.26!H155+дек.26!H155</f>
        <v>6558.62</v>
      </c>
      <c r="G157" s="40">
        <f>янв.26!G155</f>
        <v>0</v>
      </c>
      <c r="H157" s="40">
        <f>фев.26!G155</f>
        <v>0</v>
      </c>
      <c r="I157" s="40">
        <f>мар.26!G155</f>
        <v>0</v>
      </c>
      <c r="J157" s="40">
        <f>апр.26!G155</f>
        <v>0</v>
      </c>
      <c r="K157" s="40">
        <f>май.26!G155</f>
        <v>0</v>
      </c>
      <c r="L157" s="40">
        <f>июн.26!G155</f>
        <v>0</v>
      </c>
      <c r="M157" s="40">
        <f>июл.26!G155</f>
        <v>0</v>
      </c>
      <c r="N157" s="40">
        <f>авг.26!G155</f>
        <v>0</v>
      </c>
      <c r="O157" s="40">
        <f>сен.26!G155</f>
        <v>0</v>
      </c>
      <c r="P157" s="40">
        <f>окт.26!G155</f>
        <v>0</v>
      </c>
      <c r="Q157" s="40">
        <f>ноя.26!G155</f>
        <v>0</v>
      </c>
      <c r="R157" s="40">
        <f>дек.26!G155</f>
        <v>0</v>
      </c>
    </row>
    <row r="158" spans="1:18" x14ac:dyDescent="0.25">
      <c r="A158" s="114"/>
      <c r="B158" s="76"/>
      <c r="C158" s="109">
        <v>153</v>
      </c>
      <c r="D158" s="98">
        <f>СВОД_2025!E158</f>
        <v>0.73000000000138243</v>
      </c>
      <c r="E158" s="99">
        <f t="shared" si="3"/>
        <v>0.73000000000138243</v>
      </c>
      <c r="F158" s="100">
        <f>янв.26!H156+фев.26!H156+мар.26!H156+апр.26!H156+май.26!H156+июн.26!H156+июл.26!H156+авг.26!H156+сен.26!H156+окт.26!H156+ноя.26!H156+дек.26!H156</f>
        <v>0</v>
      </c>
      <c r="G158" s="40">
        <f>янв.26!G156</f>
        <v>0</v>
      </c>
      <c r="H158" s="40">
        <f>фев.26!G156</f>
        <v>0</v>
      </c>
      <c r="I158" s="40">
        <f>мар.26!G156</f>
        <v>0</v>
      </c>
      <c r="J158" s="40">
        <f>апр.26!G156</f>
        <v>0</v>
      </c>
      <c r="K158" s="40">
        <f>май.26!G156</f>
        <v>0</v>
      </c>
      <c r="L158" s="40">
        <f>июн.26!G156</f>
        <v>0</v>
      </c>
      <c r="M158" s="40">
        <f>июл.26!G156</f>
        <v>0</v>
      </c>
      <c r="N158" s="40">
        <f>авг.26!G156</f>
        <v>0</v>
      </c>
      <c r="O158" s="40">
        <f>сен.26!G156</f>
        <v>0</v>
      </c>
      <c r="P158" s="40">
        <f>окт.26!G156</f>
        <v>0</v>
      </c>
      <c r="Q158" s="40">
        <f>ноя.26!G156</f>
        <v>0</v>
      </c>
      <c r="R158" s="40">
        <f>дек.26!G156</f>
        <v>0</v>
      </c>
    </row>
    <row r="159" spans="1:18" x14ac:dyDescent="0.25">
      <c r="A159" s="114"/>
      <c r="B159" s="76"/>
      <c r="C159" s="109">
        <v>154</v>
      </c>
      <c r="D159" s="98">
        <f>СВОД_2025!E159</f>
        <v>0</v>
      </c>
      <c r="E159" s="99">
        <f t="shared" si="3"/>
        <v>0</v>
      </c>
      <c r="F159" s="100">
        <f>янв.26!H157+фев.26!H157+мар.26!H157+апр.26!H157+май.26!H157+июн.26!H157+июл.26!H157+авг.26!H157+сен.26!H157+окт.26!H157+ноя.26!H157+дек.26!H157</f>
        <v>0</v>
      </c>
      <c r="G159" s="40">
        <f>янв.26!G157</f>
        <v>0</v>
      </c>
      <c r="H159" s="40">
        <f>фев.26!G157</f>
        <v>0</v>
      </c>
      <c r="I159" s="40">
        <f>мар.26!G157</f>
        <v>0</v>
      </c>
      <c r="J159" s="40">
        <f>апр.26!G157</f>
        <v>0</v>
      </c>
      <c r="K159" s="40">
        <f>май.26!G157</f>
        <v>0</v>
      </c>
      <c r="L159" s="40">
        <f>июн.26!G157</f>
        <v>0</v>
      </c>
      <c r="M159" s="40">
        <f>июл.26!G157</f>
        <v>0</v>
      </c>
      <c r="N159" s="40">
        <f>авг.26!G157</f>
        <v>0</v>
      </c>
      <c r="O159" s="40">
        <f>сен.26!G157</f>
        <v>0</v>
      </c>
      <c r="P159" s="40">
        <f>окт.26!G157</f>
        <v>0</v>
      </c>
      <c r="Q159" s="40">
        <f>ноя.26!G157</f>
        <v>0</v>
      </c>
      <c r="R159" s="40">
        <f>дек.26!G157</f>
        <v>0</v>
      </c>
    </row>
    <row r="160" spans="1:18" x14ac:dyDescent="0.25">
      <c r="A160" s="114"/>
      <c r="B160" s="76"/>
      <c r="C160" s="109">
        <v>155</v>
      </c>
      <c r="D160" s="98">
        <f>СВОД_2025!E160</f>
        <v>8654</v>
      </c>
      <c r="E160" s="99">
        <f t="shared" si="3"/>
        <v>8654</v>
      </c>
      <c r="F160" s="100">
        <f>янв.26!H158+фев.26!H158+мар.26!H158+апр.26!H158+май.26!H158+июн.26!H158+июл.26!H158+авг.26!H158+сен.26!H158+окт.26!H158+ноя.26!H158+дек.26!H158</f>
        <v>0</v>
      </c>
      <c r="G160" s="40">
        <f>янв.26!G158</f>
        <v>0</v>
      </c>
      <c r="H160" s="40">
        <f>фев.26!G158</f>
        <v>0</v>
      </c>
      <c r="I160" s="40">
        <f>мар.26!G158</f>
        <v>0</v>
      </c>
      <c r="J160" s="40">
        <f>апр.26!G158</f>
        <v>0</v>
      </c>
      <c r="K160" s="40">
        <f>май.26!G158</f>
        <v>0</v>
      </c>
      <c r="L160" s="40">
        <f>июн.26!G158</f>
        <v>0</v>
      </c>
      <c r="M160" s="40">
        <f>июл.26!G158</f>
        <v>0</v>
      </c>
      <c r="N160" s="40">
        <f>авг.26!G158</f>
        <v>0</v>
      </c>
      <c r="O160" s="40">
        <f>сен.26!G158</f>
        <v>0</v>
      </c>
      <c r="P160" s="40">
        <f>окт.26!G158</f>
        <v>0</v>
      </c>
      <c r="Q160" s="40">
        <f>ноя.26!G158</f>
        <v>0</v>
      </c>
      <c r="R160" s="40">
        <f>дек.26!G158</f>
        <v>0</v>
      </c>
    </row>
    <row r="161" spans="1:18" x14ac:dyDescent="0.25">
      <c r="A161" s="114"/>
      <c r="B161" s="76"/>
      <c r="C161" s="109">
        <v>156</v>
      </c>
      <c r="D161" s="98">
        <f>СВОД_2025!E161</f>
        <v>-16136.8</v>
      </c>
      <c r="E161" s="99">
        <f t="shared" si="3"/>
        <v>-22157.1</v>
      </c>
      <c r="F161" s="100">
        <f>янв.26!H159+фев.26!H159+мар.26!H159+апр.26!H159+май.26!H159+июн.26!H159+июл.26!H159+авг.26!H159+сен.26!H159+окт.26!H159+ноя.26!H159+дек.26!H159</f>
        <v>7000</v>
      </c>
      <c r="G161" s="40">
        <f>янв.26!G159</f>
        <v>13020.3</v>
      </c>
      <c r="H161" s="40">
        <f>фев.26!G159</f>
        <v>0</v>
      </c>
      <c r="I161" s="40">
        <f>мар.26!G159</f>
        <v>0</v>
      </c>
      <c r="J161" s="40">
        <f>апр.26!G159</f>
        <v>0</v>
      </c>
      <c r="K161" s="40">
        <f>май.26!G159</f>
        <v>0</v>
      </c>
      <c r="L161" s="40">
        <f>июн.26!G159</f>
        <v>0</v>
      </c>
      <c r="M161" s="40">
        <f>июл.26!G159</f>
        <v>0</v>
      </c>
      <c r="N161" s="40">
        <f>авг.26!G159</f>
        <v>0</v>
      </c>
      <c r="O161" s="40">
        <f>сен.26!G159</f>
        <v>0</v>
      </c>
      <c r="P161" s="40">
        <f>окт.26!G159</f>
        <v>0</v>
      </c>
      <c r="Q161" s="40">
        <f>ноя.26!G159</f>
        <v>0</v>
      </c>
      <c r="R161" s="40">
        <f>дек.26!G159</f>
        <v>0</v>
      </c>
    </row>
    <row r="162" spans="1:18" x14ac:dyDescent="0.25">
      <c r="A162" s="115"/>
      <c r="B162" s="76"/>
      <c r="C162" s="109">
        <v>157</v>
      </c>
      <c r="D162" s="98">
        <f>СВОД_2025!E162</f>
        <v>2395.8500000000004</v>
      </c>
      <c r="E162" s="99">
        <f t="shared" si="3"/>
        <v>2389.5600000000004</v>
      </c>
      <c r="F162" s="100">
        <f>янв.26!H160+фев.26!H160+мар.26!H160+апр.26!H160+май.26!H160+июн.26!H160+июл.26!H160+авг.26!H160+сен.26!H160+окт.26!H160+ноя.26!H160+дек.26!H160</f>
        <v>0</v>
      </c>
      <c r="G162" s="40">
        <f>янв.26!G160</f>
        <v>6.29</v>
      </c>
      <c r="H162" s="40">
        <f>фев.26!G160</f>
        <v>0</v>
      </c>
      <c r="I162" s="40">
        <f>мар.26!G160</f>
        <v>0</v>
      </c>
      <c r="J162" s="40">
        <f>апр.26!G160</f>
        <v>0</v>
      </c>
      <c r="K162" s="40">
        <f>май.26!G160</f>
        <v>0</v>
      </c>
      <c r="L162" s="40">
        <f>июн.26!G160</f>
        <v>0</v>
      </c>
      <c r="M162" s="40">
        <f>июл.26!G160</f>
        <v>0</v>
      </c>
      <c r="N162" s="40">
        <f>авг.26!G160</f>
        <v>0</v>
      </c>
      <c r="O162" s="40">
        <f>сен.26!G160</f>
        <v>0</v>
      </c>
      <c r="P162" s="40">
        <f>окт.26!G160</f>
        <v>0</v>
      </c>
      <c r="Q162" s="40">
        <f>ноя.26!G160</f>
        <v>0</v>
      </c>
      <c r="R162" s="40">
        <f>дек.26!G160</f>
        <v>0</v>
      </c>
    </row>
    <row r="163" spans="1:18" x14ac:dyDescent="0.25">
      <c r="A163" s="114"/>
      <c r="B163" s="76"/>
      <c r="C163" s="109">
        <v>158</v>
      </c>
      <c r="D163" s="98">
        <f>СВОД_2025!E163</f>
        <v>-7712.2699999999995</v>
      </c>
      <c r="E163" s="99">
        <f t="shared" si="3"/>
        <v>-7712.2699999999995</v>
      </c>
      <c r="F163" s="100">
        <f>янв.26!H161+фев.26!H161+мар.26!H161+апр.26!H161+май.26!H161+июн.26!H161+июл.26!H161+авг.26!H161+сен.26!H161+окт.26!H161+ноя.26!H161+дек.26!H161</f>
        <v>0</v>
      </c>
      <c r="G163" s="40">
        <f>янв.26!G161</f>
        <v>0</v>
      </c>
      <c r="H163" s="40">
        <f>фев.26!G161</f>
        <v>0</v>
      </c>
      <c r="I163" s="40">
        <f>мар.26!G161</f>
        <v>0</v>
      </c>
      <c r="J163" s="40">
        <f>апр.26!G161</f>
        <v>0</v>
      </c>
      <c r="K163" s="40">
        <f>май.26!G161</f>
        <v>0</v>
      </c>
      <c r="L163" s="40">
        <f>июн.26!G161</f>
        <v>0</v>
      </c>
      <c r="M163" s="40">
        <f>июл.26!G161</f>
        <v>0</v>
      </c>
      <c r="N163" s="40">
        <f>авг.26!G161</f>
        <v>0</v>
      </c>
      <c r="O163" s="40">
        <f>сен.26!G161</f>
        <v>0</v>
      </c>
      <c r="P163" s="40">
        <f>окт.26!G161</f>
        <v>0</v>
      </c>
      <c r="Q163" s="40">
        <f>ноя.26!G161</f>
        <v>0</v>
      </c>
      <c r="R163" s="40">
        <f>дек.26!G161</f>
        <v>0</v>
      </c>
    </row>
    <row r="164" spans="1:18" x14ac:dyDescent="0.25">
      <c r="A164" s="114"/>
      <c r="B164" s="76"/>
      <c r="C164" s="109">
        <v>159</v>
      </c>
      <c r="D164" s="98">
        <f>СВОД_2025!E164</f>
        <v>8869.9499999999989</v>
      </c>
      <c r="E164" s="99">
        <f t="shared" si="3"/>
        <v>8869.9499999999989</v>
      </c>
      <c r="F164" s="100">
        <f>янв.26!H162+фев.26!H162+мар.26!H162+апр.26!H162+май.26!H162+июн.26!H162+июл.26!H162+авг.26!H162+сен.26!H162+окт.26!H162+ноя.26!H162+дек.26!H162</f>
        <v>0</v>
      </c>
      <c r="G164" s="40">
        <f>янв.26!G162</f>
        <v>0</v>
      </c>
      <c r="H164" s="40">
        <f>фев.26!G162</f>
        <v>0</v>
      </c>
      <c r="I164" s="40">
        <f>мар.26!G162</f>
        <v>0</v>
      </c>
      <c r="J164" s="40">
        <f>апр.26!G162</f>
        <v>0</v>
      </c>
      <c r="K164" s="40">
        <f>май.26!G162</f>
        <v>0</v>
      </c>
      <c r="L164" s="40">
        <f>июн.26!G162</f>
        <v>0</v>
      </c>
      <c r="M164" s="40">
        <f>июл.26!G162</f>
        <v>0</v>
      </c>
      <c r="N164" s="40">
        <f>авг.26!G162</f>
        <v>0</v>
      </c>
      <c r="O164" s="40">
        <f>сен.26!G162</f>
        <v>0</v>
      </c>
      <c r="P164" s="40">
        <f>окт.26!G162</f>
        <v>0</v>
      </c>
      <c r="Q164" s="40">
        <f>ноя.26!G162</f>
        <v>0</v>
      </c>
      <c r="R164" s="40">
        <f>дек.26!G162</f>
        <v>0</v>
      </c>
    </row>
    <row r="165" spans="1:18" x14ac:dyDescent="0.25">
      <c r="A165" s="114"/>
      <c r="B165" s="76"/>
      <c r="C165" s="109">
        <v>160</v>
      </c>
      <c r="D165" s="98">
        <f>СВОД_2025!E165</f>
        <v>1658.51</v>
      </c>
      <c r="E165" s="99">
        <f t="shared" si="3"/>
        <v>1658.51</v>
      </c>
      <c r="F165" s="100">
        <f>янв.26!H163+фев.26!H163+мар.26!H163+апр.26!H163+май.26!H163+июн.26!H163+июл.26!H163+авг.26!H163+сен.26!H163+окт.26!H163+ноя.26!H163+дек.26!H163</f>
        <v>0</v>
      </c>
      <c r="G165" s="40">
        <f>янв.26!G163</f>
        <v>0</v>
      </c>
      <c r="H165" s="40">
        <f>фев.26!G163</f>
        <v>0</v>
      </c>
      <c r="I165" s="40">
        <f>мар.26!G163</f>
        <v>0</v>
      </c>
      <c r="J165" s="40">
        <f>апр.26!G163</f>
        <v>0</v>
      </c>
      <c r="K165" s="40">
        <f>май.26!G163</f>
        <v>0</v>
      </c>
      <c r="L165" s="40">
        <f>июн.26!G163</f>
        <v>0</v>
      </c>
      <c r="M165" s="40">
        <f>июл.26!G163</f>
        <v>0</v>
      </c>
      <c r="N165" s="40">
        <f>авг.26!G163</f>
        <v>0</v>
      </c>
      <c r="O165" s="40">
        <f>сен.26!G163</f>
        <v>0</v>
      </c>
      <c r="P165" s="40">
        <f>окт.26!G163</f>
        <v>0</v>
      </c>
      <c r="Q165" s="40">
        <f>ноя.26!G163</f>
        <v>0</v>
      </c>
      <c r="R165" s="40">
        <f>дек.26!G163</f>
        <v>0</v>
      </c>
    </row>
    <row r="166" spans="1:18" x14ac:dyDescent="0.25">
      <c r="A166" s="114"/>
      <c r="B166" s="76"/>
      <c r="C166" s="109">
        <v>161</v>
      </c>
      <c r="D166" s="98">
        <f>СВОД_2025!E166</f>
        <v>0</v>
      </c>
      <c r="E166" s="99">
        <f t="shared" si="3"/>
        <v>0</v>
      </c>
      <c r="F166" s="100">
        <f>янв.26!H164+фев.26!H164+мар.26!H164+апр.26!H164+май.26!H164+июн.26!H164+июл.26!H164+авг.26!H164+сен.26!H164+окт.26!H164+ноя.26!H164+дек.26!H164</f>
        <v>0</v>
      </c>
      <c r="G166" s="40">
        <f>янв.26!G164</f>
        <v>0</v>
      </c>
      <c r="H166" s="40">
        <f>фев.26!G164</f>
        <v>0</v>
      </c>
      <c r="I166" s="40">
        <f>мар.26!G164</f>
        <v>0</v>
      </c>
      <c r="J166" s="40">
        <f>апр.26!G164</f>
        <v>0</v>
      </c>
      <c r="K166" s="40">
        <f>май.26!G164</f>
        <v>0</v>
      </c>
      <c r="L166" s="40">
        <f>июн.26!G164</f>
        <v>0</v>
      </c>
      <c r="M166" s="40">
        <f>июл.26!G164</f>
        <v>0</v>
      </c>
      <c r="N166" s="40">
        <f>авг.26!G164</f>
        <v>0</v>
      </c>
      <c r="O166" s="40">
        <f>сен.26!G164</f>
        <v>0</v>
      </c>
      <c r="P166" s="40">
        <f>окт.26!G164</f>
        <v>0</v>
      </c>
      <c r="Q166" s="40">
        <f>ноя.26!G164</f>
        <v>0</v>
      </c>
      <c r="R166" s="40">
        <f>дек.26!G164</f>
        <v>0</v>
      </c>
    </row>
    <row r="167" spans="1:18" x14ac:dyDescent="0.25">
      <c r="A167" s="114"/>
      <c r="B167" s="76"/>
      <c r="C167" s="109">
        <v>162</v>
      </c>
      <c r="D167" s="98">
        <f>СВОД_2025!E167</f>
        <v>-3465.6</v>
      </c>
      <c r="E167" s="99">
        <f t="shared" si="3"/>
        <v>84.119999999999891</v>
      </c>
      <c r="F167" s="100">
        <f>янв.26!H165+фев.26!H165+мар.26!H165+апр.26!H165+май.26!H165+июн.26!H165+июл.26!H165+авг.26!H165+сен.26!H165+окт.26!H165+ноя.26!H165+дек.26!H165</f>
        <v>3600</v>
      </c>
      <c r="G167" s="40">
        <f>янв.26!G165</f>
        <v>50.28</v>
      </c>
      <c r="H167" s="40">
        <f>фев.26!G165</f>
        <v>0</v>
      </c>
      <c r="I167" s="40">
        <f>мар.26!G165</f>
        <v>0</v>
      </c>
      <c r="J167" s="40">
        <f>апр.26!G165</f>
        <v>0</v>
      </c>
      <c r="K167" s="40">
        <f>май.26!G165</f>
        <v>0</v>
      </c>
      <c r="L167" s="40">
        <f>июн.26!G165</f>
        <v>0</v>
      </c>
      <c r="M167" s="40">
        <f>июл.26!G165</f>
        <v>0</v>
      </c>
      <c r="N167" s="40">
        <f>авг.26!G165</f>
        <v>0</v>
      </c>
      <c r="O167" s="40">
        <f>сен.26!G165</f>
        <v>0</v>
      </c>
      <c r="P167" s="40">
        <f>окт.26!G165</f>
        <v>0</v>
      </c>
      <c r="Q167" s="40">
        <f>ноя.26!G165</f>
        <v>0</v>
      </c>
      <c r="R167" s="40">
        <f>дек.26!G165</f>
        <v>0</v>
      </c>
    </row>
    <row r="168" spans="1:18" x14ac:dyDescent="0.25">
      <c r="A168" s="114"/>
      <c r="B168" s="76"/>
      <c r="C168" s="109" t="s">
        <v>21</v>
      </c>
      <c r="D168" s="98">
        <f>СВОД_2025!E168</f>
        <v>-35794.39</v>
      </c>
      <c r="E168" s="99">
        <f t="shared" si="3"/>
        <v>-55809.17</v>
      </c>
      <c r="F168" s="100">
        <f>янв.26!H166+фев.26!H166+мар.26!H166+апр.26!H166+май.26!H166+июн.26!H166+июл.26!H166+авг.26!H166+сен.26!H166+окт.26!H166+ноя.26!H166+дек.26!H166</f>
        <v>0</v>
      </c>
      <c r="G168" s="40">
        <f>янв.26!G166</f>
        <v>20014.78</v>
      </c>
      <c r="H168" s="40">
        <f>фев.26!G166</f>
        <v>0</v>
      </c>
      <c r="I168" s="40">
        <f>мар.26!G166</f>
        <v>0</v>
      </c>
      <c r="J168" s="40">
        <f>апр.26!G166</f>
        <v>0</v>
      </c>
      <c r="K168" s="40">
        <f>май.26!G166</f>
        <v>0</v>
      </c>
      <c r="L168" s="40">
        <f>июн.26!G166</f>
        <v>0</v>
      </c>
      <c r="M168" s="40">
        <f>июл.26!G166</f>
        <v>0</v>
      </c>
      <c r="N168" s="40">
        <f>авг.26!G166</f>
        <v>0</v>
      </c>
      <c r="O168" s="40">
        <f>сен.26!G166</f>
        <v>0</v>
      </c>
      <c r="P168" s="40">
        <f>окт.26!G166</f>
        <v>0</v>
      </c>
      <c r="Q168" s="40">
        <f>ноя.26!G166</f>
        <v>0</v>
      </c>
      <c r="R168" s="40">
        <f>дек.26!G166</f>
        <v>0</v>
      </c>
    </row>
    <row r="169" spans="1:18" x14ac:dyDescent="0.25">
      <c r="A169" s="114"/>
      <c r="B169" s="76"/>
      <c r="C169" s="109">
        <v>163</v>
      </c>
      <c r="D169" s="98">
        <f>СВОД_2025!E169</f>
        <v>-4835.1600000000008</v>
      </c>
      <c r="E169" s="99">
        <f t="shared" si="3"/>
        <v>-4835.1600000000008</v>
      </c>
      <c r="F169" s="100">
        <f>янв.26!H167+фев.26!H167+мар.26!H167+апр.26!H167+май.26!H167+июн.26!H167+июл.26!H167+авг.26!H167+сен.26!H167+окт.26!H167+ноя.26!H167+дек.26!H167</f>
        <v>0</v>
      </c>
      <c r="G169" s="40">
        <f>янв.26!G167</f>
        <v>0</v>
      </c>
      <c r="H169" s="40">
        <f>фев.26!G167</f>
        <v>0</v>
      </c>
      <c r="I169" s="40">
        <f>мар.26!G167</f>
        <v>0</v>
      </c>
      <c r="J169" s="40">
        <f>апр.26!G167</f>
        <v>0</v>
      </c>
      <c r="K169" s="40">
        <f>май.26!G167</f>
        <v>0</v>
      </c>
      <c r="L169" s="40">
        <f>июн.26!G167</f>
        <v>0</v>
      </c>
      <c r="M169" s="40">
        <f>июл.26!G167</f>
        <v>0</v>
      </c>
      <c r="N169" s="40">
        <f>авг.26!G167</f>
        <v>0</v>
      </c>
      <c r="O169" s="40">
        <f>сен.26!G167</f>
        <v>0</v>
      </c>
      <c r="P169" s="40">
        <f>окт.26!G167</f>
        <v>0</v>
      </c>
      <c r="Q169" s="40">
        <f>ноя.26!G167</f>
        <v>0</v>
      </c>
      <c r="R169" s="40">
        <f>дек.26!G167</f>
        <v>0</v>
      </c>
    </row>
    <row r="170" spans="1:18" x14ac:dyDescent="0.25">
      <c r="A170" s="114"/>
      <c r="B170" s="76"/>
      <c r="C170" s="109">
        <v>165</v>
      </c>
      <c r="D170" s="98">
        <f>СВОД_2025!E170</f>
        <v>0</v>
      </c>
      <c r="E170" s="99">
        <f t="shared" si="3"/>
        <v>0</v>
      </c>
      <c r="F170" s="100">
        <f>янв.26!H168+фев.26!H168+мар.26!H168+апр.26!H168+май.26!H168+июн.26!H168+июл.26!H168+авг.26!H168+сен.26!H168+окт.26!H168+ноя.26!H168+дек.26!H168</f>
        <v>0</v>
      </c>
      <c r="G170" s="40">
        <f>янв.26!G168</f>
        <v>0</v>
      </c>
      <c r="H170" s="40">
        <f>фев.26!G168</f>
        <v>0</v>
      </c>
      <c r="I170" s="40">
        <f>мар.26!G168</f>
        <v>0</v>
      </c>
      <c r="J170" s="40">
        <f>апр.26!G168</f>
        <v>0</v>
      </c>
      <c r="K170" s="40">
        <f>май.26!G168</f>
        <v>0</v>
      </c>
      <c r="L170" s="40">
        <f>июн.26!G168</f>
        <v>0</v>
      </c>
      <c r="M170" s="40">
        <f>июл.26!G168</f>
        <v>0</v>
      </c>
      <c r="N170" s="40">
        <f>авг.26!G168</f>
        <v>0</v>
      </c>
      <c r="O170" s="40">
        <f>сен.26!G168</f>
        <v>0</v>
      </c>
      <c r="P170" s="40">
        <f>окт.26!G168</f>
        <v>0</v>
      </c>
      <c r="Q170" s="40">
        <f>ноя.26!G168</f>
        <v>0</v>
      </c>
      <c r="R170" s="40">
        <f>дек.26!G168</f>
        <v>0</v>
      </c>
    </row>
    <row r="171" spans="1:18" x14ac:dyDescent="0.25">
      <c r="A171" s="114"/>
      <c r="B171" s="76"/>
      <c r="C171" s="109">
        <v>166</v>
      </c>
      <c r="D171" s="98">
        <f>СВОД_2025!E171</f>
        <v>0</v>
      </c>
      <c r="E171" s="99">
        <f t="shared" si="3"/>
        <v>0</v>
      </c>
      <c r="F171" s="100">
        <f>янв.26!H169+фев.26!H169+мар.26!H169+апр.26!H169+май.26!H169+июн.26!H169+июл.26!H169+авг.26!H169+сен.26!H169+окт.26!H169+ноя.26!H169+дек.26!H169</f>
        <v>0</v>
      </c>
      <c r="G171" s="40">
        <f>янв.26!G169</f>
        <v>0</v>
      </c>
      <c r="H171" s="40">
        <f>фев.26!G169</f>
        <v>0</v>
      </c>
      <c r="I171" s="40">
        <f>мар.26!G169</f>
        <v>0</v>
      </c>
      <c r="J171" s="40">
        <f>апр.26!G169</f>
        <v>0</v>
      </c>
      <c r="K171" s="40">
        <f>май.26!G169</f>
        <v>0</v>
      </c>
      <c r="L171" s="40">
        <f>июн.26!G169</f>
        <v>0</v>
      </c>
      <c r="M171" s="40">
        <f>июл.26!G169</f>
        <v>0</v>
      </c>
      <c r="N171" s="40">
        <f>авг.26!G169</f>
        <v>0</v>
      </c>
      <c r="O171" s="40">
        <f>сен.26!G169</f>
        <v>0</v>
      </c>
      <c r="P171" s="40">
        <f>окт.26!G169</f>
        <v>0</v>
      </c>
      <c r="Q171" s="40">
        <f>ноя.26!G169</f>
        <v>0</v>
      </c>
      <c r="R171" s="40">
        <f>дек.26!G169</f>
        <v>0</v>
      </c>
    </row>
    <row r="172" spans="1:18" x14ac:dyDescent="0.25">
      <c r="A172" s="114"/>
      <c r="B172" s="76"/>
      <c r="C172" s="109">
        <v>167</v>
      </c>
      <c r="D172" s="98">
        <f>СВОД_2025!E172</f>
        <v>0</v>
      </c>
      <c r="E172" s="99">
        <f t="shared" si="3"/>
        <v>0</v>
      </c>
      <c r="F172" s="100">
        <f>янв.26!H170+фев.26!H170+мар.26!H170+апр.26!H170+май.26!H170+июн.26!H170+июл.26!H170+авг.26!H170+сен.26!H170+окт.26!H170+ноя.26!H170+дек.26!H170</f>
        <v>0</v>
      </c>
      <c r="G172" s="40">
        <f>янв.26!G170</f>
        <v>0</v>
      </c>
      <c r="H172" s="40">
        <f>фев.26!G170</f>
        <v>0</v>
      </c>
      <c r="I172" s="40">
        <f>мар.26!G170</f>
        <v>0</v>
      </c>
      <c r="J172" s="40">
        <f>апр.26!G170</f>
        <v>0</v>
      </c>
      <c r="K172" s="40">
        <f>май.26!G170</f>
        <v>0</v>
      </c>
      <c r="L172" s="40">
        <f>июн.26!G170</f>
        <v>0</v>
      </c>
      <c r="M172" s="40">
        <f>июл.26!G170</f>
        <v>0</v>
      </c>
      <c r="N172" s="40">
        <f>авг.26!G170</f>
        <v>0</v>
      </c>
      <c r="O172" s="40">
        <f>сен.26!G170</f>
        <v>0</v>
      </c>
      <c r="P172" s="40">
        <f>окт.26!G170</f>
        <v>0</v>
      </c>
      <c r="Q172" s="40">
        <f>ноя.26!G170</f>
        <v>0</v>
      </c>
      <c r="R172" s="40">
        <f>дек.26!G170</f>
        <v>0</v>
      </c>
    </row>
    <row r="173" spans="1:18" x14ac:dyDescent="0.25">
      <c r="A173" s="114"/>
      <c r="B173" s="76"/>
      <c r="C173" s="109">
        <v>168</v>
      </c>
      <c r="D173" s="98">
        <f>СВОД_2025!E173</f>
        <v>-24.750000000005116</v>
      </c>
      <c r="E173" s="99">
        <f t="shared" si="3"/>
        <v>-24.750000000005116</v>
      </c>
      <c r="F173" s="100">
        <f>янв.26!H171+фев.26!H171+мар.26!H171+апр.26!H171+май.26!H171+июн.26!H171+июл.26!H171+авг.26!H171+сен.26!H171+окт.26!H171+ноя.26!H171+дек.26!H171</f>
        <v>0</v>
      </c>
      <c r="G173" s="40">
        <f>янв.26!G171</f>
        <v>0</v>
      </c>
      <c r="H173" s="40">
        <f>фев.26!G171</f>
        <v>0</v>
      </c>
      <c r="I173" s="40">
        <f>мар.26!G171</f>
        <v>0</v>
      </c>
      <c r="J173" s="40">
        <f>апр.26!G171</f>
        <v>0</v>
      </c>
      <c r="K173" s="40">
        <f>май.26!G171</f>
        <v>0</v>
      </c>
      <c r="L173" s="40">
        <f>июн.26!G171</f>
        <v>0</v>
      </c>
      <c r="M173" s="40">
        <f>июл.26!G171</f>
        <v>0</v>
      </c>
      <c r="N173" s="40">
        <f>авг.26!G171</f>
        <v>0</v>
      </c>
      <c r="O173" s="40">
        <f>сен.26!G171</f>
        <v>0</v>
      </c>
      <c r="P173" s="40">
        <f>окт.26!G171</f>
        <v>0</v>
      </c>
      <c r="Q173" s="40">
        <f>ноя.26!G171</f>
        <v>0</v>
      </c>
      <c r="R173" s="40">
        <f>дек.26!G171</f>
        <v>0</v>
      </c>
    </row>
    <row r="174" spans="1:18" x14ac:dyDescent="0.25">
      <c r="A174" s="114"/>
      <c r="B174" s="76"/>
      <c r="C174" s="109">
        <v>169</v>
      </c>
      <c r="D174" s="98">
        <f>СВОД_2025!E174</f>
        <v>0</v>
      </c>
      <c r="E174" s="99">
        <f t="shared" si="3"/>
        <v>0</v>
      </c>
      <c r="F174" s="100">
        <f>янв.26!H172+фев.26!H172+мар.26!H172+апр.26!H172+май.26!H172+июн.26!H172+июл.26!H172+авг.26!H172+сен.26!H172+окт.26!H172+ноя.26!H172+дек.26!H172</f>
        <v>0</v>
      </c>
      <c r="G174" s="40">
        <f>янв.26!G172</f>
        <v>0</v>
      </c>
      <c r="H174" s="40">
        <f>фев.26!G172</f>
        <v>0</v>
      </c>
      <c r="I174" s="40">
        <f>мар.26!G172</f>
        <v>0</v>
      </c>
      <c r="J174" s="40">
        <f>апр.26!G172</f>
        <v>0</v>
      </c>
      <c r="K174" s="40">
        <f>май.26!G172</f>
        <v>0</v>
      </c>
      <c r="L174" s="40">
        <f>июн.26!G172</f>
        <v>0</v>
      </c>
      <c r="M174" s="40">
        <f>июл.26!G172</f>
        <v>0</v>
      </c>
      <c r="N174" s="40">
        <f>авг.26!G172</f>
        <v>0</v>
      </c>
      <c r="O174" s="40">
        <f>сен.26!G172</f>
        <v>0</v>
      </c>
      <c r="P174" s="40">
        <f>окт.26!G172</f>
        <v>0</v>
      </c>
      <c r="Q174" s="40">
        <f>ноя.26!G172</f>
        <v>0</v>
      </c>
      <c r="R174" s="40">
        <f>дек.26!G172</f>
        <v>0</v>
      </c>
    </row>
    <row r="175" spans="1:18" x14ac:dyDescent="0.25">
      <c r="A175" s="114"/>
      <c r="B175" s="76"/>
      <c r="C175" s="109">
        <v>170</v>
      </c>
      <c r="D175" s="98">
        <f>СВОД_2025!E175</f>
        <v>800.70000000000027</v>
      </c>
      <c r="E175" s="99">
        <f t="shared" si="3"/>
        <v>800.70000000000027</v>
      </c>
      <c r="F175" s="100">
        <f>янв.26!H173+фев.26!H173+мар.26!H173+апр.26!H173+май.26!H173+июн.26!H173+июл.26!H173+авг.26!H173+сен.26!H173+окт.26!H173+ноя.26!H173+дек.26!H173</f>
        <v>0</v>
      </c>
      <c r="G175" s="40">
        <f>янв.26!G173</f>
        <v>0</v>
      </c>
      <c r="H175" s="40">
        <f>фев.26!G173</f>
        <v>0</v>
      </c>
      <c r="I175" s="40">
        <f>мар.26!G173</f>
        <v>0</v>
      </c>
      <c r="J175" s="40">
        <f>апр.26!G173</f>
        <v>0</v>
      </c>
      <c r="K175" s="40">
        <f>май.26!G173</f>
        <v>0</v>
      </c>
      <c r="L175" s="40">
        <f>июн.26!G173</f>
        <v>0</v>
      </c>
      <c r="M175" s="40">
        <f>июл.26!G173</f>
        <v>0</v>
      </c>
      <c r="N175" s="40">
        <f>авг.26!G173</f>
        <v>0</v>
      </c>
      <c r="O175" s="40">
        <f>сен.26!G173</f>
        <v>0</v>
      </c>
      <c r="P175" s="40">
        <f>окт.26!G173</f>
        <v>0</v>
      </c>
      <c r="Q175" s="40">
        <f>ноя.26!G173</f>
        <v>0</v>
      </c>
      <c r="R175" s="40">
        <f>дек.26!G173</f>
        <v>0</v>
      </c>
    </row>
    <row r="176" spans="1:18" x14ac:dyDescent="0.25">
      <c r="A176" s="114"/>
      <c r="B176" s="76"/>
      <c r="C176" s="109">
        <v>171</v>
      </c>
      <c r="D176" s="98">
        <f>СВОД_2025!E176</f>
        <v>65.099999999998317</v>
      </c>
      <c r="E176" s="99">
        <f t="shared" si="3"/>
        <v>58.809999999998318</v>
      </c>
      <c r="F176" s="100">
        <f>янв.26!H174+фев.26!H174+мар.26!H174+апр.26!H174+май.26!H174+июн.26!H174+июл.26!H174+авг.26!H174+сен.26!H174+окт.26!H174+ноя.26!H174+дек.26!H174</f>
        <v>0</v>
      </c>
      <c r="G176" s="40">
        <f>янв.26!G174</f>
        <v>6.29</v>
      </c>
      <c r="H176" s="40">
        <f>фев.26!G174</f>
        <v>0</v>
      </c>
      <c r="I176" s="40">
        <f>мар.26!G174</f>
        <v>0</v>
      </c>
      <c r="J176" s="40">
        <f>апр.26!G174</f>
        <v>0</v>
      </c>
      <c r="K176" s="40">
        <f>май.26!G174</f>
        <v>0</v>
      </c>
      <c r="L176" s="40">
        <f>июн.26!G174</f>
        <v>0</v>
      </c>
      <c r="M176" s="40">
        <f>июл.26!G174</f>
        <v>0</v>
      </c>
      <c r="N176" s="40">
        <f>авг.26!G174</f>
        <v>0</v>
      </c>
      <c r="O176" s="40">
        <f>сен.26!G174</f>
        <v>0</v>
      </c>
      <c r="P176" s="40">
        <f>окт.26!G174</f>
        <v>0</v>
      </c>
      <c r="Q176" s="40">
        <f>ноя.26!G174</f>
        <v>0</v>
      </c>
      <c r="R176" s="40">
        <f>дек.26!G174</f>
        <v>0</v>
      </c>
    </row>
    <row r="177" spans="1:18" x14ac:dyDescent="0.25">
      <c r="A177" s="43"/>
      <c r="B177" s="76"/>
      <c r="C177" s="109">
        <v>172</v>
      </c>
      <c r="D177" s="98">
        <f>СВОД_2025!E177</f>
        <v>-35240.899999999994</v>
      </c>
      <c r="E177" s="99">
        <f t="shared" si="3"/>
        <v>-70202.259999999995</v>
      </c>
      <c r="F177" s="100">
        <f>янв.26!H175+фев.26!H175+мар.26!H175+апр.26!H175+май.26!H175+июн.26!H175+июл.26!H175+авг.26!H175+сен.26!H175+окт.26!H175+ноя.26!H175+дек.26!H175</f>
        <v>0</v>
      </c>
      <c r="G177" s="40">
        <f>янв.26!G175</f>
        <v>34961.360000000001</v>
      </c>
      <c r="H177" s="40">
        <f>фев.26!G175</f>
        <v>0</v>
      </c>
      <c r="I177" s="40">
        <f>мар.26!G175</f>
        <v>0</v>
      </c>
      <c r="J177" s="40">
        <f>апр.26!G175</f>
        <v>0</v>
      </c>
      <c r="K177" s="40">
        <f>май.26!G175</f>
        <v>0</v>
      </c>
      <c r="L177" s="40">
        <f>июн.26!G175</f>
        <v>0</v>
      </c>
      <c r="M177" s="40">
        <f>июл.26!G175</f>
        <v>0</v>
      </c>
      <c r="N177" s="40">
        <f>авг.26!G175</f>
        <v>0</v>
      </c>
      <c r="O177" s="40">
        <f>сен.26!G175</f>
        <v>0</v>
      </c>
      <c r="P177" s="40">
        <f>окт.26!G175</f>
        <v>0</v>
      </c>
      <c r="Q177" s="40">
        <f>ноя.26!G175</f>
        <v>0</v>
      </c>
      <c r="R177" s="40">
        <f>дек.26!G175</f>
        <v>0</v>
      </c>
    </row>
    <row r="178" spans="1:18" x14ac:dyDescent="0.25">
      <c r="A178" s="43"/>
      <c r="B178" s="76"/>
      <c r="C178" s="109">
        <v>173</v>
      </c>
      <c r="D178" s="98">
        <f>СВОД_2025!E178</f>
        <v>16483.700000000008</v>
      </c>
      <c r="E178" s="99">
        <f t="shared" si="3"/>
        <v>12253.070000000009</v>
      </c>
      <c r="F178" s="100">
        <f>янв.26!H176+фев.26!H176+мар.26!H176+апр.26!H176+май.26!H176+июн.26!H176+июл.26!H176+авг.26!H176+сен.26!H176+окт.26!H176+ноя.26!H176+дек.26!H176</f>
        <v>5500</v>
      </c>
      <c r="G178" s="40">
        <f>янв.26!G176</f>
        <v>9730.6299999999992</v>
      </c>
      <c r="H178" s="40">
        <f>фев.26!G176</f>
        <v>0</v>
      </c>
      <c r="I178" s="40">
        <f>мар.26!G176</f>
        <v>0</v>
      </c>
      <c r="J178" s="40">
        <f>апр.26!G176</f>
        <v>0</v>
      </c>
      <c r="K178" s="40">
        <f>май.26!G176</f>
        <v>0</v>
      </c>
      <c r="L178" s="40">
        <f>июн.26!G176</f>
        <v>0</v>
      </c>
      <c r="M178" s="40">
        <f>июл.26!G176</f>
        <v>0</v>
      </c>
      <c r="N178" s="40">
        <f>авг.26!G176</f>
        <v>0</v>
      </c>
      <c r="O178" s="40">
        <f>сен.26!G176</f>
        <v>0</v>
      </c>
      <c r="P178" s="40">
        <f>окт.26!G176</f>
        <v>0</v>
      </c>
      <c r="Q178" s="40">
        <f>ноя.26!G176</f>
        <v>0</v>
      </c>
      <c r="R178" s="40">
        <f>дек.26!G176</f>
        <v>0</v>
      </c>
    </row>
    <row r="179" spans="1:18" x14ac:dyDescent="0.25">
      <c r="A179" s="114"/>
      <c r="B179" s="76"/>
      <c r="C179" s="109">
        <v>174</v>
      </c>
      <c r="D179" s="98">
        <f>СВОД_2025!E179</f>
        <v>-26.330000000000002</v>
      </c>
      <c r="E179" s="99">
        <f t="shared" si="3"/>
        <v>-26.330000000000002</v>
      </c>
      <c r="F179" s="100">
        <f>янв.26!H177+фев.26!H177+мар.26!H177+апр.26!H177+май.26!H177+июн.26!H177+июл.26!H177+авг.26!H177+сен.26!H177+окт.26!H177+ноя.26!H177+дек.26!H177</f>
        <v>0</v>
      </c>
      <c r="G179" s="40">
        <f>янв.26!G177</f>
        <v>0</v>
      </c>
      <c r="H179" s="40">
        <f>фев.26!G177</f>
        <v>0</v>
      </c>
      <c r="I179" s="40">
        <f>мар.26!G177</f>
        <v>0</v>
      </c>
      <c r="J179" s="40">
        <f>апр.26!G177</f>
        <v>0</v>
      </c>
      <c r="K179" s="40">
        <f>май.26!G177</f>
        <v>0</v>
      </c>
      <c r="L179" s="40">
        <f>июн.26!G177</f>
        <v>0</v>
      </c>
      <c r="M179" s="40">
        <f>июл.26!G177</f>
        <v>0</v>
      </c>
      <c r="N179" s="40">
        <f>авг.26!G177</f>
        <v>0</v>
      </c>
      <c r="O179" s="40">
        <f>сен.26!G177</f>
        <v>0</v>
      </c>
      <c r="P179" s="40">
        <f>окт.26!G177</f>
        <v>0</v>
      </c>
      <c r="Q179" s="40">
        <f>ноя.26!G177</f>
        <v>0</v>
      </c>
      <c r="R179" s="40">
        <f>дек.26!G177</f>
        <v>0</v>
      </c>
    </row>
    <row r="180" spans="1:18" x14ac:dyDescent="0.25">
      <c r="A180" s="22"/>
      <c r="B180" s="76"/>
      <c r="C180" s="109">
        <f>175</f>
        <v>175</v>
      </c>
      <c r="D180" s="98">
        <f>СВОД_2025!E180</f>
        <v>-20.809999999999945</v>
      </c>
      <c r="E180" s="99">
        <f t="shared" si="3"/>
        <v>-20.809999999999945</v>
      </c>
      <c r="F180" s="100">
        <f>янв.26!H178+фев.26!H178+мар.26!H178+апр.26!H178+май.26!H178+июн.26!H178+июл.26!H178+авг.26!H178+сен.26!H178+окт.26!H178+ноя.26!H178+дек.26!H178</f>
        <v>0</v>
      </c>
      <c r="G180" s="40">
        <f>янв.26!G178</f>
        <v>0</v>
      </c>
      <c r="H180" s="40">
        <f>фев.26!G178</f>
        <v>0</v>
      </c>
      <c r="I180" s="40">
        <f>мар.26!G178</f>
        <v>0</v>
      </c>
      <c r="J180" s="40">
        <f>апр.26!G178</f>
        <v>0</v>
      </c>
      <c r="K180" s="40">
        <f>май.26!G178</f>
        <v>0</v>
      </c>
      <c r="L180" s="40">
        <f>июн.26!G178</f>
        <v>0</v>
      </c>
      <c r="M180" s="40">
        <f>июл.26!G178</f>
        <v>0</v>
      </c>
      <c r="N180" s="40">
        <f>авг.26!G178</f>
        <v>0</v>
      </c>
      <c r="O180" s="40">
        <f>сен.26!G178</f>
        <v>0</v>
      </c>
      <c r="P180" s="40">
        <f>окт.26!G178</f>
        <v>0</v>
      </c>
      <c r="Q180" s="40">
        <f>ноя.26!G178</f>
        <v>0</v>
      </c>
      <c r="R180" s="40">
        <f>дек.26!G178</f>
        <v>0</v>
      </c>
    </row>
    <row r="181" spans="1:18" x14ac:dyDescent="0.25">
      <c r="A181" s="114"/>
      <c r="B181" s="76"/>
      <c r="C181" s="109">
        <v>176</v>
      </c>
      <c r="D181" s="98">
        <f>СВОД_2025!E181</f>
        <v>-27.747800000000002</v>
      </c>
      <c r="E181" s="99">
        <f t="shared" si="3"/>
        <v>-27.747800000000002</v>
      </c>
      <c r="F181" s="100">
        <f>янв.26!H179+фев.26!H179+мар.26!H179+апр.26!H179+май.26!H179+июн.26!H179+июл.26!H179+авг.26!H179+сен.26!H179+окт.26!H179+ноя.26!H179+дек.26!H179</f>
        <v>0</v>
      </c>
      <c r="G181" s="40">
        <f>янв.26!G179</f>
        <v>0</v>
      </c>
      <c r="H181" s="40">
        <f>фев.26!G179</f>
        <v>0</v>
      </c>
      <c r="I181" s="40">
        <f>мар.26!G179</f>
        <v>0</v>
      </c>
      <c r="J181" s="40">
        <f>апр.26!G179</f>
        <v>0</v>
      </c>
      <c r="K181" s="40">
        <f>май.26!G179</f>
        <v>0</v>
      </c>
      <c r="L181" s="40">
        <f>июн.26!G179</f>
        <v>0</v>
      </c>
      <c r="M181" s="40">
        <f>июл.26!G179</f>
        <v>0</v>
      </c>
      <c r="N181" s="40">
        <f>авг.26!G179</f>
        <v>0</v>
      </c>
      <c r="O181" s="40">
        <f>сен.26!G179</f>
        <v>0</v>
      </c>
      <c r="P181" s="40">
        <f>окт.26!G179</f>
        <v>0</v>
      </c>
      <c r="Q181" s="40">
        <f>ноя.26!G179</f>
        <v>0</v>
      </c>
      <c r="R181" s="40">
        <f>дек.26!G179</f>
        <v>0</v>
      </c>
    </row>
    <row r="182" spans="1:18" x14ac:dyDescent="0.25">
      <c r="A182" s="114"/>
      <c r="B182" s="76"/>
      <c r="C182" s="109">
        <v>177</v>
      </c>
      <c r="D182" s="98">
        <f>СВОД_2025!E182</f>
        <v>-9040.9900000000034</v>
      </c>
      <c r="E182" s="99">
        <f t="shared" si="3"/>
        <v>-20345.610000000004</v>
      </c>
      <c r="F182" s="100">
        <f>янв.26!H180+фев.26!H180+мар.26!H180+апр.26!H180+май.26!H180+июн.26!H180+июл.26!H180+авг.26!H180+сен.26!H180+окт.26!H180+ноя.26!H180+дек.26!H180</f>
        <v>0</v>
      </c>
      <c r="G182" s="40">
        <f>янв.26!G180</f>
        <v>11304.62</v>
      </c>
      <c r="H182" s="40">
        <f>фев.26!G180</f>
        <v>0</v>
      </c>
      <c r="I182" s="40">
        <f>мар.26!G180</f>
        <v>0</v>
      </c>
      <c r="J182" s="40">
        <f>апр.26!G180</f>
        <v>0</v>
      </c>
      <c r="K182" s="40">
        <f>май.26!G180</f>
        <v>0</v>
      </c>
      <c r="L182" s="40">
        <f>июн.26!G180</f>
        <v>0</v>
      </c>
      <c r="M182" s="40">
        <f>июл.26!G180</f>
        <v>0</v>
      </c>
      <c r="N182" s="40">
        <f>авг.26!G180</f>
        <v>0</v>
      </c>
      <c r="O182" s="40">
        <f>сен.26!G180</f>
        <v>0</v>
      </c>
      <c r="P182" s="40">
        <f>окт.26!G180</f>
        <v>0</v>
      </c>
      <c r="Q182" s="40">
        <f>ноя.26!G180</f>
        <v>0</v>
      </c>
      <c r="R182" s="40">
        <f>дек.26!G180</f>
        <v>0</v>
      </c>
    </row>
    <row r="183" spans="1:18" x14ac:dyDescent="0.25">
      <c r="A183" s="114"/>
      <c r="B183" s="76"/>
      <c r="C183" s="109">
        <v>178</v>
      </c>
      <c r="D183" s="98">
        <f>СВОД_2025!E183</f>
        <v>0</v>
      </c>
      <c r="E183" s="99">
        <f t="shared" si="3"/>
        <v>0</v>
      </c>
      <c r="F183" s="100">
        <f>янв.26!H181+фев.26!H181+мар.26!H181+апр.26!H181+май.26!H181+июн.26!H181+июл.26!H181+авг.26!H181+сен.26!H181+окт.26!H181+ноя.26!H181+дек.26!H181</f>
        <v>0</v>
      </c>
      <c r="G183" s="40">
        <f>янв.26!G181</f>
        <v>0</v>
      </c>
      <c r="H183" s="40">
        <f>фев.26!G181</f>
        <v>0</v>
      </c>
      <c r="I183" s="40">
        <f>мар.26!G181</f>
        <v>0</v>
      </c>
      <c r="J183" s="40">
        <f>апр.26!G181</f>
        <v>0</v>
      </c>
      <c r="K183" s="40">
        <f>май.26!G181</f>
        <v>0</v>
      </c>
      <c r="L183" s="40">
        <f>июн.26!G181</f>
        <v>0</v>
      </c>
      <c r="M183" s="40">
        <f>июл.26!G181</f>
        <v>0</v>
      </c>
      <c r="N183" s="40">
        <f>авг.26!G181</f>
        <v>0</v>
      </c>
      <c r="O183" s="40">
        <f>сен.26!G181</f>
        <v>0</v>
      </c>
      <c r="P183" s="40">
        <f>окт.26!G181</f>
        <v>0</v>
      </c>
      <c r="Q183" s="40">
        <f>ноя.26!G181</f>
        <v>0</v>
      </c>
      <c r="R183" s="40">
        <f>дек.26!G181</f>
        <v>0</v>
      </c>
    </row>
    <row r="184" spans="1:18" x14ac:dyDescent="0.25">
      <c r="A184" s="114"/>
      <c r="B184" s="76"/>
      <c r="C184" s="109">
        <v>179</v>
      </c>
      <c r="D184" s="98">
        <f>СВОД_2025!E184</f>
        <v>0</v>
      </c>
      <c r="E184" s="99">
        <f t="shared" si="3"/>
        <v>0</v>
      </c>
      <c r="F184" s="100">
        <f>янв.26!H182+фев.26!H182+мар.26!H182+апр.26!H182+май.26!H182+июн.26!H182+июл.26!H182+авг.26!H182+сен.26!H182+окт.26!H182+ноя.26!H182+дек.26!H182</f>
        <v>0</v>
      </c>
      <c r="G184" s="40">
        <f>янв.26!G182</f>
        <v>0</v>
      </c>
      <c r="H184" s="40">
        <f>фев.26!G182</f>
        <v>0</v>
      </c>
      <c r="I184" s="40">
        <f>мар.26!G182</f>
        <v>0</v>
      </c>
      <c r="J184" s="40">
        <f>апр.26!G182</f>
        <v>0</v>
      </c>
      <c r="K184" s="40">
        <f>май.26!G182</f>
        <v>0</v>
      </c>
      <c r="L184" s="40">
        <f>июн.26!G182</f>
        <v>0</v>
      </c>
      <c r="M184" s="40">
        <f>июл.26!G182</f>
        <v>0</v>
      </c>
      <c r="N184" s="40">
        <f>авг.26!G182</f>
        <v>0</v>
      </c>
      <c r="O184" s="40">
        <f>сен.26!G182</f>
        <v>0</v>
      </c>
      <c r="P184" s="40">
        <f>окт.26!G182</f>
        <v>0</v>
      </c>
      <c r="Q184" s="40">
        <f>ноя.26!G182</f>
        <v>0</v>
      </c>
      <c r="R184" s="40">
        <f>дек.26!G182</f>
        <v>0</v>
      </c>
    </row>
    <row r="185" spans="1:18" x14ac:dyDescent="0.25">
      <c r="A185" s="114"/>
      <c r="B185" s="76"/>
      <c r="C185" s="109">
        <v>180</v>
      </c>
      <c r="D185" s="98">
        <f>СВОД_2025!E185</f>
        <v>0</v>
      </c>
      <c r="E185" s="99">
        <f t="shared" si="3"/>
        <v>0</v>
      </c>
      <c r="F185" s="100">
        <f>янв.26!H183+фев.26!H183+мар.26!H183+апр.26!H183+май.26!H183+июн.26!H183+июл.26!H183+авг.26!H183+сен.26!H183+окт.26!H183+ноя.26!H183+дек.26!H183</f>
        <v>0</v>
      </c>
      <c r="G185" s="40">
        <f>янв.26!G183</f>
        <v>0</v>
      </c>
      <c r="H185" s="40">
        <f>фев.26!G183</f>
        <v>0</v>
      </c>
      <c r="I185" s="40">
        <f>мар.26!G183</f>
        <v>0</v>
      </c>
      <c r="J185" s="40">
        <f>апр.26!G183</f>
        <v>0</v>
      </c>
      <c r="K185" s="40">
        <f>май.26!G183</f>
        <v>0</v>
      </c>
      <c r="L185" s="40">
        <f>июн.26!G183</f>
        <v>0</v>
      </c>
      <c r="M185" s="40">
        <f>июл.26!G183</f>
        <v>0</v>
      </c>
      <c r="N185" s="40">
        <f>авг.26!G183</f>
        <v>0</v>
      </c>
      <c r="O185" s="40">
        <f>сен.26!G183</f>
        <v>0</v>
      </c>
      <c r="P185" s="40">
        <f>окт.26!G183</f>
        <v>0</v>
      </c>
      <c r="Q185" s="40">
        <f>ноя.26!G183</f>
        <v>0</v>
      </c>
      <c r="R185" s="40">
        <f>дек.26!G183</f>
        <v>0</v>
      </c>
    </row>
    <row r="186" spans="1:18" x14ac:dyDescent="0.25">
      <c r="A186" s="114"/>
      <c r="B186" s="76"/>
      <c r="C186" s="109">
        <v>181</v>
      </c>
      <c r="D186" s="98">
        <f>СВОД_2025!E186</f>
        <v>-2118.37</v>
      </c>
      <c r="E186" s="99">
        <f t="shared" si="3"/>
        <v>-2118.37</v>
      </c>
      <c r="F186" s="100">
        <f>янв.26!H184+фев.26!H184+мар.26!H184+апр.26!H184+май.26!H184+июн.26!H184+июл.26!H184+авг.26!H184+сен.26!H184+окт.26!H184+ноя.26!H184+дек.26!H184</f>
        <v>0</v>
      </c>
      <c r="G186" s="40">
        <f>янв.26!G184</f>
        <v>0</v>
      </c>
      <c r="H186" s="40">
        <f>фев.26!G184</f>
        <v>0</v>
      </c>
      <c r="I186" s="40">
        <f>мар.26!G184</f>
        <v>0</v>
      </c>
      <c r="J186" s="40">
        <f>апр.26!G184</f>
        <v>0</v>
      </c>
      <c r="K186" s="40">
        <f>май.26!G184</f>
        <v>0</v>
      </c>
      <c r="L186" s="40">
        <f>июн.26!G184</f>
        <v>0</v>
      </c>
      <c r="M186" s="40">
        <f>июл.26!G184</f>
        <v>0</v>
      </c>
      <c r="N186" s="40">
        <f>авг.26!G184</f>
        <v>0</v>
      </c>
      <c r="O186" s="40">
        <f>сен.26!G184</f>
        <v>0</v>
      </c>
      <c r="P186" s="40">
        <f>окт.26!G184</f>
        <v>0</v>
      </c>
      <c r="Q186" s="40">
        <f>ноя.26!G184</f>
        <v>0</v>
      </c>
      <c r="R186" s="40">
        <f>дек.26!G184</f>
        <v>0</v>
      </c>
    </row>
    <row r="187" spans="1:18" x14ac:dyDescent="0.25">
      <c r="A187" s="114"/>
      <c r="B187" s="76"/>
      <c r="C187" s="109">
        <v>182</v>
      </c>
      <c r="D187" s="98">
        <f>СВОД_2025!E187</f>
        <v>0</v>
      </c>
      <c r="E187" s="99">
        <f t="shared" si="3"/>
        <v>0</v>
      </c>
      <c r="F187" s="100">
        <f>янв.26!H185+фев.26!H185+мар.26!H185+апр.26!H185+май.26!H185+июн.26!H185+июл.26!H185+авг.26!H185+сен.26!H185+окт.26!H185+ноя.26!H185+дек.26!H185</f>
        <v>0</v>
      </c>
      <c r="G187" s="40">
        <f>янв.26!G185</f>
        <v>0</v>
      </c>
      <c r="H187" s="40">
        <f>фев.26!G185</f>
        <v>0</v>
      </c>
      <c r="I187" s="40">
        <f>мар.26!G185</f>
        <v>0</v>
      </c>
      <c r="J187" s="40">
        <f>апр.26!G185</f>
        <v>0</v>
      </c>
      <c r="K187" s="40">
        <f>май.26!G185</f>
        <v>0</v>
      </c>
      <c r="L187" s="40">
        <f>июн.26!G185</f>
        <v>0</v>
      </c>
      <c r="M187" s="40">
        <f>июл.26!G185</f>
        <v>0</v>
      </c>
      <c r="N187" s="40">
        <f>авг.26!G185</f>
        <v>0</v>
      </c>
      <c r="O187" s="40">
        <f>сен.26!G185</f>
        <v>0</v>
      </c>
      <c r="P187" s="40">
        <f>окт.26!G185</f>
        <v>0</v>
      </c>
      <c r="Q187" s="40">
        <f>ноя.26!G185</f>
        <v>0</v>
      </c>
      <c r="R187" s="40">
        <f>дек.26!G185</f>
        <v>0</v>
      </c>
    </row>
    <row r="188" spans="1:18" x14ac:dyDescent="0.25">
      <c r="A188" s="114"/>
      <c r="B188" s="76"/>
      <c r="C188" s="109">
        <v>183</v>
      </c>
      <c r="D188" s="98">
        <f>СВОД_2025!E188</f>
        <v>575.93000000000006</v>
      </c>
      <c r="E188" s="99">
        <f t="shared" si="3"/>
        <v>575.93000000000006</v>
      </c>
      <c r="F188" s="100">
        <f>янв.26!H186+фев.26!H186+мар.26!H186+апр.26!H186+май.26!H186+июн.26!H186+июл.26!H186+авг.26!H186+сен.26!H186+окт.26!H186+ноя.26!H186+дек.26!H186</f>
        <v>0</v>
      </c>
      <c r="G188" s="40">
        <f>янв.26!G186</f>
        <v>0</v>
      </c>
      <c r="H188" s="40">
        <f>фев.26!G186</f>
        <v>0</v>
      </c>
      <c r="I188" s="40">
        <f>мар.26!G186</f>
        <v>0</v>
      </c>
      <c r="J188" s="40">
        <f>апр.26!G186</f>
        <v>0</v>
      </c>
      <c r="K188" s="40">
        <f>май.26!G186</f>
        <v>0</v>
      </c>
      <c r="L188" s="40">
        <f>июн.26!G186</f>
        <v>0</v>
      </c>
      <c r="M188" s="40">
        <f>июл.26!G186</f>
        <v>0</v>
      </c>
      <c r="N188" s="40">
        <f>авг.26!G186</f>
        <v>0</v>
      </c>
      <c r="O188" s="40">
        <f>сен.26!G186</f>
        <v>0</v>
      </c>
      <c r="P188" s="40">
        <f>окт.26!G186</f>
        <v>0</v>
      </c>
      <c r="Q188" s="40">
        <f>ноя.26!G186</f>
        <v>0</v>
      </c>
      <c r="R188" s="40">
        <f>дек.26!G186</f>
        <v>0</v>
      </c>
    </row>
    <row r="189" spans="1:18" x14ac:dyDescent="0.25">
      <c r="A189" s="114"/>
      <c r="B189" s="76"/>
      <c r="C189" s="109">
        <v>184</v>
      </c>
      <c r="D189" s="98">
        <f>СВОД_2025!E189</f>
        <v>0</v>
      </c>
      <c r="E189" s="99">
        <f t="shared" si="3"/>
        <v>0</v>
      </c>
      <c r="F189" s="100">
        <f>янв.26!H187+фев.26!H187+мар.26!H187+апр.26!H187+май.26!H187+июн.26!H187+июл.26!H187+авг.26!H187+сен.26!H187+окт.26!H187+ноя.26!H187+дек.26!H187</f>
        <v>0</v>
      </c>
      <c r="G189" s="40">
        <f>янв.26!G187</f>
        <v>0</v>
      </c>
      <c r="H189" s="40">
        <f>фев.26!G187</f>
        <v>0</v>
      </c>
      <c r="I189" s="40">
        <f>мар.26!G187</f>
        <v>0</v>
      </c>
      <c r="J189" s="40">
        <f>апр.26!G187</f>
        <v>0</v>
      </c>
      <c r="K189" s="40">
        <f>май.26!G187</f>
        <v>0</v>
      </c>
      <c r="L189" s="40">
        <f>июн.26!G187</f>
        <v>0</v>
      </c>
      <c r="M189" s="40">
        <f>июл.26!G187</f>
        <v>0</v>
      </c>
      <c r="N189" s="40">
        <f>авг.26!G187</f>
        <v>0</v>
      </c>
      <c r="O189" s="40">
        <f>сен.26!G187</f>
        <v>0</v>
      </c>
      <c r="P189" s="40">
        <f>окт.26!G187</f>
        <v>0</v>
      </c>
      <c r="Q189" s="40">
        <f>ноя.26!G187</f>
        <v>0</v>
      </c>
      <c r="R189" s="40">
        <f>дек.26!G187</f>
        <v>0</v>
      </c>
    </row>
    <row r="190" spans="1:18" x14ac:dyDescent="0.25">
      <c r="A190" s="114"/>
      <c r="B190" s="76"/>
      <c r="C190" s="109">
        <v>185</v>
      </c>
      <c r="D190" s="98">
        <f>СВОД_2025!E190</f>
        <v>0</v>
      </c>
      <c r="E190" s="99">
        <f t="shared" si="3"/>
        <v>0</v>
      </c>
      <c r="F190" s="100">
        <f>янв.26!H188+фев.26!H188+мар.26!H188+апр.26!H188+май.26!H188+июн.26!H188+июл.26!H188+авг.26!H188+сен.26!H188+окт.26!H188+ноя.26!H188+дек.26!H188</f>
        <v>0</v>
      </c>
      <c r="G190" s="40">
        <f>янв.26!G188</f>
        <v>0</v>
      </c>
      <c r="H190" s="40">
        <f>фев.26!G188</f>
        <v>0</v>
      </c>
      <c r="I190" s="40">
        <f>мар.26!G188</f>
        <v>0</v>
      </c>
      <c r="J190" s="40">
        <f>апр.26!G188</f>
        <v>0</v>
      </c>
      <c r="K190" s="40">
        <f>май.26!G188</f>
        <v>0</v>
      </c>
      <c r="L190" s="40">
        <f>июн.26!G188</f>
        <v>0</v>
      </c>
      <c r="M190" s="40">
        <f>июл.26!G188</f>
        <v>0</v>
      </c>
      <c r="N190" s="40">
        <f>авг.26!G188</f>
        <v>0</v>
      </c>
      <c r="O190" s="40">
        <f>сен.26!G188</f>
        <v>0</v>
      </c>
      <c r="P190" s="40">
        <f>окт.26!G188</f>
        <v>0</v>
      </c>
      <c r="Q190" s="40">
        <f>ноя.26!G188</f>
        <v>0</v>
      </c>
      <c r="R190" s="40">
        <f>дек.26!G188</f>
        <v>0</v>
      </c>
    </row>
    <row r="191" spans="1:18" x14ac:dyDescent="0.25">
      <c r="A191" s="114"/>
      <c r="B191" s="76"/>
      <c r="C191" s="109">
        <v>186</v>
      </c>
      <c r="D191" s="98">
        <f>СВОД_2025!E191</f>
        <v>0</v>
      </c>
      <c r="E191" s="99">
        <f t="shared" si="3"/>
        <v>0</v>
      </c>
      <c r="F191" s="100">
        <f>янв.26!H189+фев.26!H189+мар.26!H189+апр.26!H189+май.26!H189+июн.26!H189+июл.26!H189+авг.26!H189+сен.26!H189+окт.26!H189+ноя.26!H189+дек.26!H189</f>
        <v>0</v>
      </c>
      <c r="G191" s="40">
        <f>янв.26!G189</f>
        <v>0</v>
      </c>
      <c r="H191" s="40">
        <f>фев.26!G189</f>
        <v>0</v>
      </c>
      <c r="I191" s="40">
        <f>мар.26!G189</f>
        <v>0</v>
      </c>
      <c r="J191" s="40">
        <f>апр.26!G189</f>
        <v>0</v>
      </c>
      <c r="K191" s="40">
        <f>май.26!G189</f>
        <v>0</v>
      </c>
      <c r="L191" s="40">
        <f>июн.26!G189</f>
        <v>0</v>
      </c>
      <c r="M191" s="40">
        <f>июл.26!G189</f>
        <v>0</v>
      </c>
      <c r="N191" s="40">
        <f>авг.26!G189</f>
        <v>0</v>
      </c>
      <c r="O191" s="40">
        <f>сен.26!G189</f>
        <v>0</v>
      </c>
      <c r="P191" s="40">
        <f>окт.26!G189</f>
        <v>0</v>
      </c>
      <c r="Q191" s="40">
        <f>ноя.26!G189</f>
        <v>0</v>
      </c>
      <c r="R191" s="40">
        <f>дек.26!G189</f>
        <v>0</v>
      </c>
    </row>
    <row r="192" spans="1:18" x14ac:dyDescent="0.25">
      <c r="A192" s="114"/>
      <c r="B192" s="76"/>
      <c r="C192" s="109">
        <v>187</v>
      </c>
      <c r="D192" s="98">
        <f>СВОД_2025!E192</f>
        <v>-5040.7500000000091</v>
      </c>
      <c r="E192" s="99">
        <f t="shared" si="3"/>
        <v>-11220.820000000011</v>
      </c>
      <c r="F192" s="100">
        <f>янв.26!H190+фев.26!H190+мар.26!H190+апр.26!H190+май.26!H190+июн.26!H190+июл.26!H190+авг.26!H190+сен.26!H190+окт.26!H190+ноя.26!H190+дек.26!H190</f>
        <v>5040.75</v>
      </c>
      <c r="G192" s="40">
        <f>янв.26!G190</f>
        <v>11220.820000000002</v>
      </c>
      <c r="H192" s="40">
        <f>фев.26!G190</f>
        <v>0</v>
      </c>
      <c r="I192" s="40">
        <f>мар.26!G190</f>
        <v>0</v>
      </c>
      <c r="J192" s="40">
        <f>апр.26!G190</f>
        <v>0</v>
      </c>
      <c r="K192" s="40">
        <f>май.26!G190</f>
        <v>0</v>
      </c>
      <c r="L192" s="40">
        <f>июн.26!G190</f>
        <v>0</v>
      </c>
      <c r="M192" s="40">
        <f>июл.26!G190</f>
        <v>0</v>
      </c>
      <c r="N192" s="40">
        <f>авг.26!G190</f>
        <v>0</v>
      </c>
      <c r="O192" s="40">
        <f>сен.26!G190</f>
        <v>0</v>
      </c>
      <c r="P192" s="40">
        <f>окт.26!G190</f>
        <v>0</v>
      </c>
      <c r="Q192" s="40">
        <f>ноя.26!G190</f>
        <v>0</v>
      </c>
      <c r="R192" s="40">
        <f>дек.26!G190</f>
        <v>0</v>
      </c>
    </row>
    <row r="193" spans="1:18" x14ac:dyDescent="0.25">
      <c r="A193" s="114"/>
      <c r="B193" s="76"/>
      <c r="C193" s="109">
        <v>188</v>
      </c>
      <c r="D193" s="98">
        <f>СВОД_2025!E193</f>
        <v>-2496.6800000000012</v>
      </c>
      <c r="E193" s="99">
        <f t="shared" si="3"/>
        <v>-11764.960000000003</v>
      </c>
      <c r="F193" s="100">
        <f>янв.26!H191+фев.26!H191+мар.26!H191+апр.26!H191+май.26!H191+июн.26!H191+июл.26!H191+авг.26!H191+сен.26!H191+окт.26!H191+ноя.26!H191+дек.26!H191</f>
        <v>0</v>
      </c>
      <c r="G193" s="40">
        <f>янв.26!G191</f>
        <v>9268.2800000000007</v>
      </c>
      <c r="H193" s="40">
        <f>фев.26!G191</f>
        <v>0</v>
      </c>
      <c r="I193" s="40">
        <f>мар.26!G191</f>
        <v>0</v>
      </c>
      <c r="J193" s="40">
        <f>апр.26!G191</f>
        <v>0</v>
      </c>
      <c r="K193" s="40">
        <f>май.26!G191</f>
        <v>0</v>
      </c>
      <c r="L193" s="40">
        <f>июн.26!G191</f>
        <v>0</v>
      </c>
      <c r="M193" s="40">
        <f>июл.26!G191</f>
        <v>0</v>
      </c>
      <c r="N193" s="40">
        <f>авг.26!G191</f>
        <v>0</v>
      </c>
      <c r="O193" s="40">
        <f>сен.26!G191</f>
        <v>0</v>
      </c>
      <c r="P193" s="40">
        <f>окт.26!G191</f>
        <v>0</v>
      </c>
      <c r="Q193" s="40">
        <f>ноя.26!G191</f>
        <v>0</v>
      </c>
      <c r="R193" s="40">
        <f>дек.26!G191</f>
        <v>0</v>
      </c>
    </row>
    <row r="194" spans="1:18" x14ac:dyDescent="0.25">
      <c r="A194" s="114"/>
      <c r="B194" s="76"/>
      <c r="C194" s="109">
        <v>189</v>
      </c>
      <c r="D194" s="98">
        <f>СВОД_2025!E194</f>
        <v>3423.5699999999988</v>
      </c>
      <c r="E194" s="99">
        <f t="shared" si="3"/>
        <v>3423.5699999999988</v>
      </c>
      <c r="F194" s="100">
        <f>янв.26!H192+фев.26!H192+мар.26!H192+апр.26!H192+май.26!H192+июн.26!H192+июл.26!H192+авг.26!H192+сен.26!H192+окт.26!H192+ноя.26!H192+дек.26!H192</f>
        <v>0</v>
      </c>
      <c r="G194" s="40">
        <f>янв.26!G192</f>
        <v>0</v>
      </c>
      <c r="H194" s="40">
        <f>фев.26!G192</f>
        <v>0</v>
      </c>
      <c r="I194" s="40">
        <f>мар.26!G192</f>
        <v>0</v>
      </c>
      <c r="J194" s="40">
        <f>апр.26!G192</f>
        <v>0</v>
      </c>
      <c r="K194" s="40">
        <f>май.26!G192</f>
        <v>0</v>
      </c>
      <c r="L194" s="40">
        <f>июн.26!G192</f>
        <v>0</v>
      </c>
      <c r="M194" s="40">
        <f>июл.26!G192</f>
        <v>0</v>
      </c>
      <c r="N194" s="40">
        <f>авг.26!G192</f>
        <v>0</v>
      </c>
      <c r="O194" s="40">
        <f>сен.26!G192</f>
        <v>0</v>
      </c>
      <c r="P194" s="40">
        <f>окт.26!G192</f>
        <v>0</v>
      </c>
      <c r="Q194" s="40">
        <f>ноя.26!G192</f>
        <v>0</v>
      </c>
      <c r="R194" s="40">
        <f>дек.26!G192</f>
        <v>0</v>
      </c>
    </row>
    <row r="195" spans="1:18" x14ac:dyDescent="0.25">
      <c r="A195" s="114"/>
      <c r="B195" s="76" t="s">
        <v>22</v>
      </c>
      <c r="C195" s="109">
        <v>190</v>
      </c>
      <c r="D195" s="98">
        <f>СВОД_2025!E195</f>
        <v>0</v>
      </c>
      <c r="E195" s="99">
        <f t="shared" si="3"/>
        <v>0</v>
      </c>
      <c r="F195" s="100">
        <f>янв.26!H193+фев.26!H193+мар.26!H193+апр.26!H193+май.26!H193+июн.26!H193+июл.26!H193+авг.26!H193+сен.26!H193+окт.26!H193+ноя.26!H193+дек.26!H193</f>
        <v>0</v>
      </c>
      <c r="G195" s="40">
        <f>янв.26!G193</f>
        <v>0</v>
      </c>
      <c r="H195" s="40">
        <f>фев.26!G193</f>
        <v>0</v>
      </c>
      <c r="I195" s="40">
        <f>мар.26!G193</f>
        <v>0</v>
      </c>
      <c r="J195" s="40">
        <f>апр.26!G193</f>
        <v>0</v>
      </c>
      <c r="K195" s="40">
        <f>май.26!G193</f>
        <v>0</v>
      </c>
      <c r="L195" s="40">
        <f>июн.26!G193</f>
        <v>0</v>
      </c>
      <c r="M195" s="40">
        <f>июл.26!G193</f>
        <v>0</v>
      </c>
      <c r="N195" s="40">
        <f>авг.26!G193</f>
        <v>0</v>
      </c>
      <c r="O195" s="40">
        <f>сен.26!G193</f>
        <v>0</v>
      </c>
      <c r="P195" s="40">
        <f>окт.26!G193</f>
        <v>0</v>
      </c>
      <c r="Q195" s="40">
        <f>ноя.26!G193</f>
        <v>0</v>
      </c>
      <c r="R195" s="40">
        <f>дек.26!G193</f>
        <v>0</v>
      </c>
    </row>
    <row r="196" spans="1:18" x14ac:dyDescent="0.25">
      <c r="A196" s="114"/>
      <c r="B196" s="76"/>
      <c r="C196" s="109">
        <v>191</v>
      </c>
      <c r="D196" s="98">
        <f>СВОД_2025!E196</f>
        <v>0</v>
      </c>
      <c r="E196" s="99">
        <f t="shared" si="3"/>
        <v>0</v>
      </c>
      <c r="F196" s="100">
        <f>янв.26!H194+фев.26!H194+мар.26!H194+апр.26!H194+май.26!H194+июн.26!H194+июл.26!H194+авг.26!H194+сен.26!H194+окт.26!H194+ноя.26!H194+дек.26!H194</f>
        <v>0</v>
      </c>
      <c r="G196" s="40">
        <f>янв.26!G194</f>
        <v>0</v>
      </c>
      <c r="H196" s="40">
        <f>фев.26!G194</f>
        <v>0</v>
      </c>
      <c r="I196" s="40">
        <f>мар.26!G194</f>
        <v>0</v>
      </c>
      <c r="J196" s="40">
        <f>апр.26!G194</f>
        <v>0</v>
      </c>
      <c r="K196" s="40">
        <f>май.26!G194</f>
        <v>0</v>
      </c>
      <c r="L196" s="40">
        <f>июн.26!G194</f>
        <v>0</v>
      </c>
      <c r="M196" s="40">
        <f>июл.26!G194</f>
        <v>0</v>
      </c>
      <c r="N196" s="40">
        <f>авг.26!G194</f>
        <v>0</v>
      </c>
      <c r="O196" s="40">
        <f>сен.26!G194</f>
        <v>0</v>
      </c>
      <c r="P196" s="40">
        <f>окт.26!G194</f>
        <v>0</v>
      </c>
      <c r="Q196" s="40">
        <f>ноя.26!G194</f>
        <v>0</v>
      </c>
      <c r="R196" s="40">
        <f>дек.26!G194</f>
        <v>0</v>
      </c>
    </row>
    <row r="197" spans="1:18" x14ac:dyDescent="0.25">
      <c r="A197" s="114"/>
      <c r="B197" s="76"/>
      <c r="C197" s="109">
        <v>192</v>
      </c>
      <c r="D197" s="98">
        <f>СВОД_2025!E197</f>
        <v>3737.7799999999988</v>
      </c>
      <c r="E197" s="99">
        <f t="shared" si="3"/>
        <v>3737.7799999999988</v>
      </c>
      <c r="F197" s="100">
        <f>янв.26!H195+фев.26!H195+мар.26!H195+апр.26!H195+май.26!H195+июн.26!H195+июл.26!H195+авг.26!H195+сен.26!H195+окт.26!H195+ноя.26!H195+дек.26!H195</f>
        <v>0</v>
      </c>
      <c r="G197" s="40">
        <f>янв.26!G195</f>
        <v>0</v>
      </c>
      <c r="H197" s="40">
        <f>фев.26!G195</f>
        <v>0</v>
      </c>
      <c r="I197" s="40">
        <f>мар.26!G195</f>
        <v>0</v>
      </c>
      <c r="J197" s="40">
        <f>апр.26!G195</f>
        <v>0</v>
      </c>
      <c r="K197" s="40">
        <f>май.26!G195</f>
        <v>0</v>
      </c>
      <c r="L197" s="40">
        <f>июн.26!G195</f>
        <v>0</v>
      </c>
      <c r="M197" s="40">
        <f>июл.26!G195</f>
        <v>0</v>
      </c>
      <c r="N197" s="40">
        <f>авг.26!G195</f>
        <v>0</v>
      </c>
      <c r="O197" s="40">
        <f>сен.26!G195</f>
        <v>0</v>
      </c>
      <c r="P197" s="40">
        <f>окт.26!G195</f>
        <v>0</v>
      </c>
      <c r="Q197" s="40">
        <f>ноя.26!G195</f>
        <v>0</v>
      </c>
      <c r="R197" s="40">
        <f>дек.26!G195</f>
        <v>0</v>
      </c>
    </row>
    <row r="198" spans="1:18" x14ac:dyDescent="0.25">
      <c r="A198" s="114"/>
      <c r="B198" s="76"/>
      <c r="C198" s="109">
        <v>193</v>
      </c>
      <c r="D198" s="98">
        <f>СВОД_2025!E198</f>
        <v>27477.89</v>
      </c>
      <c r="E198" s="99">
        <f t="shared" si="3"/>
        <v>27477.89</v>
      </c>
      <c r="F198" s="100">
        <f>янв.26!H196+фев.26!H196+мар.26!H196+апр.26!H196+май.26!H196+июн.26!H196+июл.26!H196+авг.26!H196+сен.26!H196+окт.26!H196+ноя.26!H196+дек.26!H196</f>
        <v>0</v>
      </c>
      <c r="G198" s="40">
        <f>янв.26!G196</f>
        <v>0</v>
      </c>
      <c r="H198" s="40">
        <f>фев.26!G196</f>
        <v>0</v>
      </c>
      <c r="I198" s="40">
        <f>мар.26!G196</f>
        <v>0</v>
      </c>
      <c r="J198" s="40">
        <f>апр.26!G196</f>
        <v>0</v>
      </c>
      <c r="K198" s="40">
        <f>май.26!G196</f>
        <v>0</v>
      </c>
      <c r="L198" s="40">
        <f>июн.26!G196</f>
        <v>0</v>
      </c>
      <c r="M198" s="40">
        <f>июл.26!G196</f>
        <v>0</v>
      </c>
      <c r="N198" s="40">
        <f>авг.26!G196</f>
        <v>0</v>
      </c>
      <c r="O198" s="40">
        <f>сен.26!G196</f>
        <v>0</v>
      </c>
      <c r="P198" s="40">
        <f>окт.26!G196</f>
        <v>0</v>
      </c>
      <c r="Q198" s="40">
        <f>ноя.26!G196</f>
        <v>0</v>
      </c>
      <c r="R198" s="40">
        <f>дек.26!G196</f>
        <v>0</v>
      </c>
    </row>
    <row r="199" spans="1:18" x14ac:dyDescent="0.25">
      <c r="A199" s="114"/>
      <c r="B199" s="76"/>
      <c r="C199" s="109">
        <v>194</v>
      </c>
      <c r="D199" s="98">
        <f>СВОД_2025!E199</f>
        <v>532.17999999999893</v>
      </c>
      <c r="E199" s="99">
        <f t="shared" si="3"/>
        <v>2280.7799999999988</v>
      </c>
      <c r="F199" s="100">
        <f>янв.26!H197+фев.26!H197+мар.26!H197+апр.26!H197+май.26!H197+июн.26!H197+июл.26!H197+авг.26!H197+сен.26!H197+окт.26!H197+ноя.26!H197+дек.26!H197</f>
        <v>2000</v>
      </c>
      <c r="G199" s="40">
        <f>янв.26!G197</f>
        <v>251.40000000000003</v>
      </c>
      <c r="H199" s="40">
        <f>фев.26!G197</f>
        <v>0</v>
      </c>
      <c r="I199" s="40">
        <f>мар.26!G197</f>
        <v>0</v>
      </c>
      <c r="J199" s="40">
        <f>апр.26!G197</f>
        <v>0</v>
      </c>
      <c r="K199" s="40">
        <f>май.26!G197</f>
        <v>0</v>
      </c>
      <c r="L199" s="40">
        <f>июн.26!G197</f>
        <v>0</v>
      </c>
      <c r="M199" s="40">
        <f>июл.26!G197</f>
        <v>0</v>
      </c>
      <c r="N199" s="40">
        <f>авг.26!G197</f>
        <v>0</v>
      </c>
      <c r="O199" s="40">
        <f>сен.26!G197</f>
        <v>0</v>
      </c>
      <c r="P199" s="40">
        <f>окт.26!G197</f>
        <v>0</v>
      </c>
      <c r="Q199" s="40">
        <f>ноя.26!G197</f>
        <v>0</v>
      </c>
      <c r="R199" s="40">
        <f>дек.26!G197</f>
        <v>0</v>
      </c>
    </row>
    <row r="200" spans="1:18" x14ac:dyDescent="0.25">
      <c r="A200" s="114"/>
      <c r="B200" s="76"/>
      <c r="C200" s="109">
        <v>195</v>
      </c>
      <c r="D200" s="98">
        <f>СВОД_2025!E200</f>
        <v>0</v>
      </c>
      <c r="E200" s="99">
        <f t="shared" si="3"/>
        <v>0</v>
      </c>
      <c r="F200" s="100">
        <f>янв.26!H198+фев.26!H198+мар.26!H198+апр.26!H198+май.26!H198+июн.26!H198+июл.26!H198+авг.26!H198+сен.26!H198+окт.26!H198+ноя.26!H198+дек.26!H198</f>
        <v>0</v>
      </c>
      <c r="G200" s="40">
        <f>янв.26!G198</f>
        <v>0</v>
      </c>
      <c r="H200" s="40">
        <f>фев.26!G198</f>
        <v>0</v>
      </c>
      <c r="I200" s="40">
        <f>мар.26!G198</f>
        <v>0</v>
      </c>
      <c r="J200" s="40">
        <f>апр.26!G198</f>
        <v>0</v>
      </c>
      <c r="K200" s="40">
        <f>май.26!G198</f>
        <v>0</v>
      </c>
      <c r="L200" s="40">
        <f>июн.26!G198</f>
        <v>0</v>
      </c>
      <c r="M200" s="40">
        <f>июл.26!G198</f>
        <v>0</v>
      </c>
      <c r="N200" s="40">
        <f>авг.26!G198</f>
        <v>0</v>
      </c>
      <c r="O200" s="40">
        <f>сен.26!G198</f>
        <v>0</v>
      </c>
      <c r="P200" s="40">
        <f>окт.26!G198</f>
        <v>0</v>
      </c>
      <c r="Q200" s="40">
        <f>ноя.26!G198</f>
        <v>0</v>
      </c>
      <c r="R200" s="40">
        <f>дек.26!G198</f>
        <v>0</v>
      </c>
    </row>
    <row r="201" spans="1:18" x14ac:dyDescent="0.25">
      <c r="A201" s="114"/>
      <c r="B201" s="76"/>
      <c r="C201" s="109">
        <v>196</v>
      </c>
      <c r="D201" s="98">
        <f>СВОД_2025!E201</f>
        <v>-5918.7699999999932</v>
      </c>
      <c r="E201" s="99">
        <f t="shared" si="3"/>
        <v>-9680.8499999999931</v>
      </c>
      <c r="F201" s="100">
        <f>янв.26!H199+фев.26!H199+мар.26!H199+апр.26!H199+май.26!H199+июн.26!H199+июл.26!H199+авг.26!H199+сен.26!H199+окт.26!H199+ноя.26!H199+дек.26!H199</f>
        <v>6000</v>
      </c>
      <c r="G201" s="40">
        <f>янв.26!G199</f>
        <v>9762.08</v>
      </c>
      <c r="H201" s="40">
        <f>фев.26!G199</f>
        <v>0</v>
      </c>
      <c r="I201" s="40">
        <f>мар.26!G199</f>
        <v>0</v>
      </c>
      <c r="J201" s="40">
        <f>апр.26!G199</f>
        <v>0</v>
      </c>
      <c r="K201" s="40">
        <f>май.26!G199</f>
        <v>0</v>
      </c>
      <c r="L201" s="40">
        <f>июн.26!G199</f>
        <v>0</v>
      </c>
      <c r="M201" s="40">
        <f>июл.26!G199</f>
        <v>0</v>
      </c>
      <c r="N201" s="40">
        <f>авг.26!G199</f>
        <v>0</v>
      </c>
      <c r="O201" s="40">
        <f>сен.26!G199</f>
        <v>0</v>
      </c>
      <c r="P201" s="40">
        <f>окт.26!G199</f>
        <v>0</v>
      </c>
      <c r="Q201" s="40">
        <f>ноя.26!G199</f>
        <v>0</v>
      </c>
      <c r="R201" s="40">
        <f>дек.26!G199</f>
        <v>0</v>
      </c>
    </row>
    <row r="202" spans="1:18" x14ac:dyDescent="0.25">
      <c r="A202" s="114"/>
      <c r="B202" s="76"/>
      <c r="C202" s="109">
        <v>197</v>
      </c>
      <c r="D202" s="98">
        <f>СВОД_2025!E202</f>
        <v>-507.7</v>
      </c>
      <c r="E202" s="99">
        <f t="shared" si="3"/>
        <v>-507.7</v>
      </c>
      <c r="F202" s="100">
        <f>янв.26!H200+фев.26!H200+мар.26!H200+апр.26!H200+май.26!H200+июн.26!H200+июл.26!H200+авг.26!H200+сен.26!H200+окт.26!H200+ноя.26!H200+дек.26!H200</f>
        <v>0</v>
      </c>
      <c r="G202" s="40">
        <f>янв.26!G200</f>
        <v>0</v>
      </c>
      <c r="H202" s="40">
        <f>фев.26!G200</f>
        <v>0</v>
      </c>
      <c r="I202" s="40">
        <f>мар.26!G200</f>
        <v>0</v>
      </c>
      <c r="J202" s="40">
        <f>апр.26!G200</f>
        <v>0</v>
      </c>
      <c r="K202" s="40">
        <f>май.26!G200</f>
        <v>0</v>
      </c>
      <c r="L202" s="40">
        <f>июн.26!G200</f>
        <v>0</v>
      </c>
      <c r="M202" s="40">
        <f>июл.26!G200</f>
        <v>0</v>
      </c>
      <c r="N202" s="40">
        <f>авг.26!G200</f>
        <v>0</v>
      </c>
      <c r="O202" s="40">
        <f>сен.26!G200</f>
        <v>0</v>
      </c>
      <c r="P202" s="40">
        <f>окт.26!G200</f>
        <v>0</v>
      </c>
      <c r="Q202" s="40">
        <f>ноя.26!G200</f>
        <v>0</v>
      </c>
      <c r="R202" s="40">
        <f>дек.26!G200</f>
        <v>0</v>
      </c>
    </row>
    <row r="203" spans="1:18" x14ac:dyDescent="0.25">
      <c r="A203" s="114"/>
      <c r="B203" s="76"/>
      <c r="C203" s="109">
        <v>198</v>
      </c>
      <c r="D203" s="98">
        <f>СВОД_2025!E203</f>
        <v>0</v>
      </c>
      <c r="E203" s="99">
        <f t="shared" si="3"/>
        <v>0</v>
      </c>
      <c r="F203" s="100">
        <f>янв.26!H201+фев.26!H201+мар.26!H201+апр.26!H201+май.26!H201+июн.26!H201+июл.26!H201+авг.26!H201+сен.26!H201+окт.26!H201+ноя.26!H201+дек.26!H201</f>
        <v>0</v>
      </c>
      <c r="G203" s="40">
        <f>янв.26!G201</f>
        <v>0</v>
      </c>
      <c r="H203" s="40">
        <f>фев.26!G201</f>
        <v>0</v>
      </c>
      <c r="I203" s="40">
        <f>мар.26!G201</f>
        <v>0</v>
      </c>
      <c r="J203" s="40">
        <f>апр.26!G201</f>
        <v>0</v>
      </c>
      <c r="K203" s="40">
        <f>май.26!G201</f>
        <v>0</v>
      </c>
      <c r="L203" s="40">
        <f>июн.26!G201</f>
        <v>0</v>
      </c>
      <c r="M203" s="40">
        <f>июл.26!G201</f>
        <v>0</v>
      </c>
      <c r="N203" s="40">
        <f>авг.26!G201</f>
        <v>0</v>
      </c>
      <c r="O203" s="40">
        <f>сен.26!G201</f>
        <v>0</v>
      </c>
      <c r="P203" s="40">
        <f>окт.26!G201</f>
        <v>0</v>
      </c>
      <c r="Q203" s="40">
        <f>ноя.26!G201</f>
        <v>0</v>
      </c>
      <c r="R203" s="40">
        <f>дек.26!G201</f>
        <v>0</v>
      </c>
    </row>
    <row r="204" spans="1:18" x14ac:dyDescent="0.25">
      <c r="A204" s="114"/>
      <c r="B204" s="76"/>
      <c r="C204" s="109">
        <v>199</v>
      </c>
      <c r="D204" s="98">
        <f>СВОД_2025!E204</f>
        <v>0</v>
      </c>
      <c r="E204" s="99">
        <f t="shared" si="3"/>
        <v>0</v>
      </c>
      <c r="F204" s="100">
        <f>янв.26!H202+фев.26!H202+мар.26!H202+апр.26!H202+май.26!H202+июн.26!H202+июл.26!H202+авг.26!H202+сен.26!H202+окт.26!H202+ноя.26!H202+дек.26!H202</f>
        <v>0</v>
      </c>
      <c r="G204" s="40">
        <f>янв.26!G202</f>
        <v>0</v>
      </c>
      <c r="H204" s="40">
        <f>фев.26!G202</f>
        <v>0</v>
      </c>
      <c r="I204" s="40">
        <f>мар.26!G202</f>
        <v>0</v>
      </c>
      <c r="J204" s="40">
        <f>апр.26!G202</f>
        <v>0</v>
      </c>
      <c r="K204" s="40">
        <f>май.26!G202</f>
        <v>0</v>
      </c>
      <c r="L204" s="40">
        <f>июн.26!G202</f>
        <v>0</v>
      </c>
      <c r="M204" s="40">
        <f>июл.26!G202</f>
        <v>0</v>
      </c>
      <c r="N204" s="40">
        <f>авг.26!G202</f>
        <v>0</v>
      </c>
      <c r="O204" s="40">
        <f>сен.26!G202</f>
        <v>0</v>
      </c>
      <c r="P204" s="40">
        <f>окт.26!G202</f>
        <v>0</v>
      </c>
      <c r="Q204" s="40">
        <f>ноя.26!G202</f>
        <v>0</v>
      </c>
      <c r="R204" s="40">
        <f>дек.26!G202</f>
        <v>0</v>
      </c>
    </row>
    <row r="205" spans="1:18" x14ac:dyDescent="0.25">
      <c r="A205" s="114"/>
      <c r="B205" s="76"/>
      <c r="C205" s="109">
        <v>200</v>
      </c>
      <c r="D205" s="98">
        <f>СВОД_2025!E205</f>
        <v>-4767.72</v>
      </c>
      <c r="E205" s="99">
        <f t="shared" ref="E205:E268" si="4">F205-G205-H205-I205-J205-K205-L205-M205-N205-O205-P205-Q205-R205+D205</f>
        <v>-4767.72</v>
      </c>
      <c r="F205" s="100">
        <f>янв.26!H203+фев.26!H203+мар.26!H203+апр.26!H203+май.26!H203+июн.26!H203+июл.26!H203+авг.26!H203+сен.26!H203+окт.26!H203+ноя.26!H203+дек.26!H203</f>
        <v>0</v>
      </c>
      <c r="G205" s="40">
        <f>янв.26!G203</f>
        <v>0</v>
      </c>
      <c r="H205" s="40">
        <f>фев.26!G203</f>
        <v>0</v>
      </c>
      <c r="I205" s="40">
        <f>мар.26!G203</f>
        <v>0</v>
      </c>
      <c r="J205" s="40">
        <f>апр.26!G203</f>
        <v>0</v>
      </c>
      <c r="K205" s="40">
        <f>май.26!G203</f>
        <v>0</v>
      </c>
      <c r="L205" s="40">
        <f>июн.26!G203</f>
        <v>0</v>
      </c>
      <c r="M205" s="40">
        <f>июл.26!G203</f>
        <v>0</v>
      </c>
      <c r="N205" s="40">
        <f>авг.26!G203</f>
        <v>0</v>
      </c>
      <c r="O205" s="40">
        <f>сен.26!G203</f>
        <v>0</v>
      </c>
      <c r="P205" s="40">
        <f>окт.26!G203</f>
        <v>0</v>
      </c>
      <c r="Q205" s="40">
        <f>ноя.26!G203</f>
        <v>0</v>
      </c>
      <c r="R205" s="40">
        <f>дек.26!G203</f>
        <v>0</v>
      </c>
    </row>
    <row r="206" spans="1:18" x14ac:dyDescent="0.25">
      <c r="A206" s="114"/>
      <c r="B206" s="76"/>
      <c r="C206" s="109">
        <v>201</v>
      </c>
      <c r="D206" s="98">
        <f>СВОД_2025!E206</f>
        <v>-38686.399999999994</v>
      </c>
      <c r="E206" s="99">
        <f t="shared" si="4"/>
        <v>-45743.779999999992</v>
      </c>
      <c r="F206" s="100">
        <f>янв.26!H204+фев.26!H204+мар.26!H204+апр.26!H204+май.26!H204+июн.26!H204+июл.26!H204+авг.26!H204+сен.26!H204+окт.26!H204+ноя.26!H204+дек.26!H204</f>
        <v>0</v>
      </c>
      <c r="G206" s="40">
        <f>янв.26!G204</f>
        <v>7057.38</v>
      </c>
      <c r="H206" s="40">
        <f>фев.26!G204</f>
        <v>0</v>
      </c>
      <c r="I206" s="40">
        <f>мар.26!G204</f>
        <v>0</v>
      </c>
      <c r="J206" s="40">
        <f>апр.26!G204</f>
        <v>0</v>
      </c>
      <c r="K206" s="40">
        <f>май.26!G204</f>
        <v>0</v>
      </c>
      <c r="L206" s="40">
        <f>июн.26!G204</f>
        <v>0</v>
      </c>
      <c r="M206" s="40">
        <f>июл.26!G204</f>
        <v>0</v>
      </c>
      <c r="N206" s="40">
        <f>авг.26!G204</f>
        <v>0</v>
      </c>
      <c r="O206" s="40">
        <f>сен.26!G204</f>
        <v>0</v>
      </c>
      <c r="P206" s="40">
        <f>окт.26!G204</f>
        <v>0</v>
      </c>
      <c r="Q206" s="40">
        <f>ноя.26!G204</f>
        <v>0</v>
      </c>
      <c r="R206" s="40">
        <f>дек.26!G204</f>
        <v>0</v>
      </c>
    </row>
    <row r="207" spans="1:18" x14ac:dyDescent="0.25">
      <c r="A207" s="114"/>
      <c r="B207" s="76"/>
      <c r="C207" s="109">
        <v>202</v>
      </c>
      <c r="D207" s="98">
        <f>СВОД_2025!E207</f>
        <v>9226.07</v>
      </c>
      <c r="E207" s="99">
        <f t="shared" si="4"/>
        <v>9226.07</v>
      </c>
      <c r="F207" s="100">
        <f>янв.26!H205+фев.26!H205+мар.26!H205+апр.26!H205+май.26!H205+июн.26!H205+июл.26!H205+авг.26!H205+сен.26!H205+окт.26!H205+ноя.26!H205+дек.26!H205</f>
        <v>0</v>
      </c>
      <c r="G207" s="40">
        <f>янв.26!G205</f>
        <v>0</v>
      </c>
      <c r="H207" s="40">
        <f>фев.26!G205</f>
        <v>0</v>
      </c>
      <c r="I207" s="40">
        <f>мар.26!G205</f>
        <v>0</v>
      </c>
      <c r="J207" s="40">
        <f>апр.26!G205</f>
        <v>0</v>
      </c>
      <c r="K207" s="40">
        <f>май.26!G205</f>
        <v>0</v>
      </c>
      <c r="L207" s="40">
        <f>июн.26!G205</f>
        <v>0</v>
      </c>
      <c r="M207" s="40">
        <f>июл.26!G205</f>
        <v>0</v>
      </c>
      <c r="N207" s="40">
        <f>авг.26!G205</f>
        <v>0</v>
      </c>
      <c r="O207" s="40">
        <f>сен.26!G205</f>
        <v>0</v>
      </c>
      <c r="P207" s="40">
        <f>окт.26!G205</f>
        <v>0</v>
      </c>
      <c r="Q207" s="40">
        <f>ноя.26!G205</f>
        <v>0</v>
      </c>
      <c r="R207" s="40">
        <f>дек.26!G205</f>
        <v>0</v>
      </c>
    </row>
    <row r="208" spans="1:18" x14ac:dyDescent="0.25">
      <c r="A208" s="114"/>
      <c r="B208" s="76"/>
      <c r="C208" s="109">
        <v>203</v>
      </c>
      <c r="D208" s="98">
        <f>СВОД_2025!E208</f>
        <v>-3988.8700000000003</v>
      </c>
      <c r="E208" s="99">
        <f t="shared" si="4"/>
        <v>-9301.7900000000009</v>
      </c>
      <c r="F208" s="100">
        <f>янв.26!H206+фев.26!H206+мар.26!H206+апр.26!H206+май.26!H206+июн.26!H206+июл.26!H206+авг.26!H206+сен.26!H206+окт.26!H206+ноя.26!H206+дек.26!H206</f>
        <v>0</v>
      </c>
      <c r="G208" s="40">
        <f>янв.26!G206</f>
        <v>5312.92</v>
      </c>
      <c r="H208" s="40">
        <f>фев.26!G206</f>
        <v>0</v>
      </c>
      <c r="I208" s="40">
        <f>мар.26!G206</f>
        <v>0</v>
      </c>
      <c r="J208" s="40">
        <f>апр.26!G206</f>
        <v>0</v>
      </c>
      <c r="K208" s="40">
        <f>май.26!G206</f>
        <v>0</v>
      </c>
      <c r="L208" s="40">
        <f>июн.26!G206</f>
        <v>0</v>
      </c>
      <c r="M208" s="40">
        <f>июл.26!G206</f>
        <v>0</v>
      </c>
      <c r="N208" s="40">
        <f>авг.26!G206</f>
        <v>0</v>
      </c>
      <c r="O208" s="40">
        <f>сен.26!G206</f>
        <v>0</v>
      </c>
      <c r="P208" s="40">
        <f>окт.26!G206</f>
        <v>0</v>
      </c>
      <c r="Q208" s="40">
        <f>ноя.26!G206</f>
        <v>0</v>
      </c>
      <c r="R208" s="40">
        <f>дек.26!G206</f>
        <v>0</v>
      </c>
    </row>
    <row r="209" spans="1:18" x14ac:dyDescent="0.25">
      <c r="A209" s="114"/>
      <c r="B209" s="76"/>
      <c r="C209" s="109">
        <v>205</v>
      </c>
      <c r="D209" s="98">
        <f>СВОД_2025!E209</f>
        <v>-5.73</v>
      </c>
      <c r="E209" s="99">
        <f t="shared" si="4"/>
        <v>-5.73</v>
      </c>
      <c r="F209" s="100">
        <f>янв.26!H207+фев.26!H207+мар.26!H207+апр.26!H207+май.26!H207+июн.26!H207+июл.26!H207+авг.26!H207+сен.26!H207+окт.26!H207+ноя.26!H207+дек.26!H207</f>
        <v>0</v>
      </c>
      <c r="G209" s="40">
        <f>янв.26!G207</f>
        <v>0</v>
      </c>
      <c r="H209" s="40">
        <f>фев.26!G207</f>
        <v>0</v>
      </c>
      <c r="I209" s="40">
        <f>мар.26!G207</f>
        <v>0</v>
      </c>
      <c r="J209" s="40">
        <f>апр.26!G207</f>
        <v>0</v>
      </c>
      <c r="K209" s="40">
        <f>май.26!G207</f>
        <v>0</v>
      </c>
      <c r="L209" s="40">
        <f>июн.26!G207</f>
        <v>0</v>
      </c>
      <c r="M209" s="40">
        <f>июл.26!G207</f>
        <v>0</v>
      </c>
      <c r="N209" s="40">
        <f>авг.26!G207</f>
        <v>0</v>
      </c>
      <c r="O209" s="40">
        <f>сен.26!G207</f>
        <v>0</v>
      </c>
      <c r="P209" s="40">
        <f>окт.26!G207</f>
        <v>0</v>
      </c>
      <c r="Q209" s="40">
        <f>ноя.26!G207</f>
        <v>0</v>
      </c>
      <c r="R209" s="40">
        <f>дек.26!G207</f>
        <v>0</v>
      </c>
    </row>
    <row r="210" spans="1:18" x14ac:dyDescent="0.25">
      <c r="A210" s="114"/>
      <c r="B210" s="76"/>
      <c r="C210" s="109">
        <v>206</v>
      </c>
      <c r="D210" s="98">
        <f>СВОД_2025!E210</f>
        <v>0</v>
      </c>
      <c r="E210" s="99">
        <f t="shared" si="4"/>
        <v>0</v>
      </c>
      <c r="F210" s="100">
        <f>янв.26!H208+фев.26!H208+мар.26!H208+апр.26!H208+май.26!H208+июн.26!H208+июл.26!H208+авг.26!H208+сен.26!H208+окт.26!H208+ноя.26!H208+дек.26!H208</f>
        <v>0</v>
      </c>
      <c r="G210" s="40">
        <f>янв.26!G208</f>
        <v>0</v>
      </c>
      <c r="H210" s="40">
        <f>фев.26!G208</f>
        <v>0</v>
      </c>
      <c r="I210" s="40">
        <f>мар.26!G208</f>
        <v>0</v>
      </c>
      <c r="J210" s="40">
        <f>апр.26!G208</f>
        <v>0</v>
      </c>
      <c r="K210" s="40">
        <f>май.26!G208</f>
        <v>0</v>
      </c>
      <c r="L210" s="40">
        <f>июн.26!G208</f>
        <v>0</v>
      </c>
      <c r="M210" s="40">
        <f>июл.26!G208</f>
        <v>0</v>
      </c>
      <c r="N210" s="40">
        <f>авг.26!G208</f>
        <v>0</v>
      </c>
      <c r="O210" s="40">
        <f>сен.26!G208</f>
        <v>0</v>
      </c>
      <c r="P210" s="40">
        <f>окт.26!G208</f>
        <v>0</v>
      </c>
      <c r="Q210" s="40">
        <f>ноя.26!G208</f>
        <v>0</v>
      </c>
      <c r="R210" s="40">
        <f>дек.26!G208</f>
        <v>0</v>
      </c>
    </row>
    <row r="211" spans="1:18" x14ac:dyDescent="0.25">
      <c r="A211" s="22"/>
      <c r="B211" s="76"/>
      <c r="C211" s="109">
        <v>207</v>
      </c>
      <c r="D211" s="98">
        <f>СВОД_2025!E211</f>
        <v>0</v>
      </c>
      <c r="E211" s="99">
        <f t="shared" si="4"/>
        <v>0</v>
      </c>
      <c r="F211" s="100">
        <f>янв.26!H209+фев.26!H209+мар.26!H209+апр.26!H209+май.26!H209+июн.26!H209+июл.26!H209+авг.26!H209+сен.26!H209+окт.26!H209+ноя.26!H209+дек.26!H209</f>
        <v>0</v>
      </c>
      <c r="G211" s="40">
        <f>янв.26!G209</f>
        <v>0</v>
      </c>
      <c r="H211" s="40">
        <f>фев.26!G209</f>
        <v>0</v>
      </c>
      <c r="I211" s="40">
        <f>мар.26!G209</f>
        <v>0</v>
      </c>
      <c r="J211" s="40">
        <f>апр.26!G209</f>
        <v>0</v>
      </c>
      <c r="K211" s="40">
        <f>май.26!G209</f>
        <v>0</v>
      </c>
      <c r="L211" s="40">
        <f>июн.26!G209</f>
        <v>0</v>
      </c>
      <c r="M211" s="40">
        <f>июл.26!G209</f>
        <v>0</v>
      </c>
      <c r="N211" s="40">
        <f>авг.26!G209</f>
        <v>0</v>
      </c>
      <c r="O211" s="40">
        <f>сен.26!G209</f>
        <v>0</v>
      </c>
      <c r="P211" s="40">
        <f>окт.26!G209</f>
        <v>0</v>
      </c>
      <c r="Q211" s="40">
        <f>ноя.26!G209</f>
        <v>0</v>
      </c>
      <c r="R211" s="40">
        <f>дек.26!G209</f>
        <v>0</v>
      </c>
    </row>
    <row r="212" spans="1:18" x14ac:dyDescent="0.25">
      <c r="A212" s="22"/>
      <c r="B212" s="76"/>
      <c r="C212" s="109">
        <v>208</v>
      </c>
      <c r="D212" s="98">
        <f>СВОД_2025!E212</f>
        <v>-5253.98</v>
      </c>
      <c r="E212" s="99">
        <f t="shared" si="4"/>
        <v>-5253.98</v>
      </c>
      <c r="F212" s="100">
        <f>янв.26!H210+фев.26!H210+мар.26!H210+апр.26!H210+май.26!H210+июн.26!H210+июл.26!H210+авг.26!H210+сен.26!H210+окт.26!H210+ноя.26!H210+дек.26!H210</f>
        <v>0</v>
      </c>
      <c r="G212" s="40">
        <f>янв.26!G210</f>
        <v>0</v>
      </c>
      <c r="H212" s="40">
        <f>фев.26!G210</f>
        <v>0</v>
      </c>
      <c r="I212" s="40">
        <f>мар.26!G210</f>
        <v>0</v>
      </c>
      <c r="J212" s="40">
        <f>апр.26!G210</f>
        <v>0</v>
      </c>
      <c r="K212" s="40">
        <f>май.26!G210</f>
        <v>0</v>
      </c>
      <c r="L212" s="40">
        <f>июн.26!G210</f>
        <v>0</v>
      </c>
      <c r="M212" s="40">
        <f>июл.26!G210</f>
        <v>0</v>
      </c>
      <c r="N212" s="40">
        <f>авг.26!G210</f>
        <v>0</v>
      </c>
      <c r="O212" s="40">
        <f>сен.26!G210</f>
        <v>0</v>
      </c>
      <c r="P212" s="40">
        <f>окт.26!G210</f>
        <v>0</v>
      </c>
      <c r="Q212" s="40">
        <f>ноя.26!G210</f>
        <v>0</v>
      </c>
      <c r="R212" s="40">
        <f>дек.26!G210</f>
        <v>0</v>
      </c>
    </row>
    <row r="213" spans="1:18" x14ac:dyDescent="0.25">
      <c r="A213" s="114"/>
      <c r="B213" s="76"/>
      <c r="C213" s="109">
        <v>209</v>
      </c>
      <c r="D213" s="98">
        <f>СВОД_2025!E213</f>
        <v>-965.39999999999907</v>
      </c>
      <c r="E213" s="99">
        <f t="shared" si="4"/>
        <v>-965.39999999999907</v>
      </c>
      <c r="F213" s="100">
        <f>янв.26!H211+фев.26!H211+мар.26!H211+апр.26!H211+май.26!H211+июн.26!H211+июл.26!H211+авг.26!H211+сен.26!H211+окт.26!H211+ноя.26!H211+дек.26!H211</f>
        <v>0</v>
      </c>
      <c r="G213" s="40">
        <f>янв.26!G211</f>
        <v>0</v>
      </c>
      <c r="H213" s="40">
        <f>фев.26!G211</f>
        <v>0</v>
      </c>
      <c r="I213" s="40">
        <f>мар.26!G211</f>
        <v>0</v>
      </c>
      <c r="J213" s="40">
        <f>апр.26!G211</f>
        <v>0</v>
      </c>
      <c r="K213" s="40">
        <f>май.26!G211</f>
        <v>0</v>
      </c>
      <c r="L213" s="40">
        <f>июн.26!G211</f>
        <v>0</v>
      </c>
      <c r="M213" s="40">
        <f>июл.26!G211</f>
        <v>0</v>
      </c>
      <c r="N213" s="40">
        <f>авг.26!G211</f>
        <v>0</v>
      </c>
      <c r="O213" s="40">
        <f>сен.26!G211</f>
        <v>0</v>
      </c>
      <c r="P213" s="40">
        <f>окт.26!G211</f>
        <v>0</v>
      </c>
      <c r="Q213" s="40">
        <f>ноя.26!G211</f>
        <v>0</v>
      </c>
      <c r="R213" s="40">
        <f>дек.26!G211</f>
        <v>0</v>
      </c>
    </row>
    <row r="214" spans="1:18" x14ac:dyDescent="0.25">
      <c r="A214" s="114"/>
      <c r="B214" s="76"/>
      <c r="C214" s="109">
        <v>210</v>
      </c>
      <c r="D214" s="98">
        <f>СВОД_2025!E214</f>
        <v>-5583.98</v>
      </c>
      <c r="E214" s="99">
        <f t="shared" si="4"/>
        <v>-5583.98</v>
      </c>
      <c r="F214" s="100">
        <f>янв.26!H212+фев.26!H212+мар.26!H212+апр.26!H212+май.26!H212+июн.26!H212+июл.26!H212+авг.26!H212+сен.26!H212+окт.26!H212+ноя.26!H212+дек.26!H212</f>
        <v>0</v>
      </c>
      <c r="G214" s="40">
        <f>янв.26!G212</f>
        <v>0</v>
      </c>
      <c r="H214" s="40">
        <f>фев.26!G212</f>
        <v>0</v>
      </c>
      <c r="I214" s="40">
        <f>мар.26!G212</f>
        <v>0</v>
      </c>
      <c r="J214" s="40">
        <f>апр.26!G212</f>
        <v>0</v>
      </c>
      <c r="K214" s="40">
        <f>май.26!G212</f>
        <v>0</v>
      </c>
      <c r="L214" s="40">
        <f>июн.26!G212</f>
        <v>0</v>
      </c>
      <c r="M214" s="40">
        <f>июл.26!G212</f>
        <v>0</v>
      </c>
      <c r="N214" s="40">
        <f>авг.26!G212</f>
        <v>0</v>
      </c>
      <c r="O214" s="40">
        <f>сен.26!G212</f>
        <v>0</v>
      </c>
      <c r="P214" s="40">
        <f>окт.26!G212</f>
        <v>0</v>
      </c>
      <c r="Q214" s="40">
        <f>ноя.26!G212</f>
        <v>0</v>
      </c>
      <c r="R214" s="40">
        <f>дек.26!G212</f>
        <v>0</v>
      </c>
    </row>
    <row r="215" spans="1:18" x14ac:dyDescent="0.25">
      <c r="A215" s="114"/>
      <c r="B215" s="76"/>
      <c r="C215" s="109">
        <v>211</v>
      </c>
      <c r="D215" s="98">
        <f>СВОД_2025!E215</f>
        <v>0</v>
      </c>
      <c r="E215" s="99">
        <f t="shared" si="4"/>
        <v>0</v>
      </c>
      <c r="F215" s="100">
        <f>янв.26!H213+фев.26!H213+мар.26!H213+апр.26!H213+май.26!H213+июн.26!H213+июл.26!H213+авг.26!H213+сен.26!H213+окт.26!H213+ноя.26!H213+дек.26!H213</f>
        <v>0</v>
      </c>
      <c r="G215" s="40">
        <f>янв.26!G213</f>
        <v>0</v>
      </c>
      <c r="H215" s="40">
        <f>фев.26!G213</f>
        <v>0</v>
      </c>
      <c r="I215" s="40">
        <f>мар.26!G213</f>
        <v>0</v>
      </c>
      <c r="J215" s="40">
        <f>апр.26!G213</f>
        <v>0</v>
      </c>
      <c r="K215" s="40">
        <f>май.26!G213</f>
        <v>0</v>
      </c>
      <c r="L215" s="40">
        <f>июн.26!G213</f>
        <v>0</v>
      </c>
      <c r="M215" s="40">
        <f>июл.26!G213</f>
        <v>0</v>
      </c>
      <c r="N215" s="40">
        <f>авг.26!G213</f>
        <v>0</v>
      </c>
      <c r="O215" s="40">
        <f>сен.26!G213</f>
        <v>0</v>
      </c>
      <c r="P215" s="40">
        <f>окт.26!G213</f>
        <v>0</v>
      </c>
      <c r="Q215" s="40">
        <f>ноя.26!G213</f>
        <v>0</v>
      </c>
      <c r="R215" s="40">
        <f>дек.26!G213</f>
        <v>0</v>
      </c>
    </row>
    <row r="216" spans="1:18" x14ac:dyDescent="0.25">
      <c r="A216" s="114"/>
      <c r="B216" s="76"/>
      <c r="C216" s="109">
        <v>212</v>
      </c>
      <c r="D216" s="98">
        <f>СВОД_2025!E216</f>
        <v>-5437.3500000000013</v>
      </c>
      <c r="E216" s="99">
        <f t="shared" si="4"/>
        <v>-8395.1700000000019</v>
      </c>
      <c r="F216" s="100">
        <f>янв.26!H214+фев.26!H214+мар.26!H214+апр.26!H214+май.26!H214+июн.26!H214+июл.26!H214+авг.26!H214+сен.26!H214+окт.26!H214+ноя.26!H214+дек.26!H214</f>
        <v>8100</v>
      </c>
      <c r="G216" s="40">
        <f>янв.26!G214</f>
        <v>11057.82</v>
      </c>
      <c r="H216" s="40">
        <f>фев.26!G214</f>
        <v>0</v>
      </c>
      <c r="I216" s="40">
        <f>мар.26!G214</f>
        <v>0</v>
      </c>
      <c r="J216" s="40">
        <f>апр.26!G214</f>
        <v>0</v>
      </c>
      <c r="K216" s="40">
        <f>май.26!G214</f>
        <v>0</v>
      </c>
      <c r="L216" s="40">
        <f>июн.26!G214</f>
        <v>0</v>
      </c>
      <c r="M216" s="40">
        <f>июл.26!G214</f>
        <v>0</v>
      </c>
      <c r="N216" s="40">
        <f>авг.26!G214</f>
        <v>0</v>
      </c>
      <c r="O216" s="40">
        <f>сен.26!G214</f>
        <v>0</v>
      </c>
      <c r="P216" s="40">
        <f>окт.26!G214</f>
        <v>0</v>
      </c>
      <c r="Q216" s="40">
        <f>ноя.26!G214</f>
        <v>0</v>
      </c>
      <c r="R216" s="40">
        <f>дек.26!G214</f>
        <v>0</v>
      </c>
    </row>
    <row r="217" spans="1:18" x14ac:dyDescent="0.25">
      <c r="A217" s="114"/>
      <c r="B217" s="76"/>
      <c r="C217" s="109">
        <v>213</v>
      </c>
      <c r="D217" s="98">
        <f>СВОД_2025!E217</f>
        <v>0</v>
      </c>
      <c r="E217" s="99">
        <f t="shared" si="4"/>
        <v>0</v>
      </c>
      <c r="F217" s="100">
        <f>янв.26!H215+фев.26!H215+мар.26!H215+апр.26!H215+май.26!H215+июн.26!H215+июл.26!H215+авг.26!H215+сен.26!H215+окт.26!H215+ноя.26!H215+дек.26!H215</f>
        <v>0</v>
      </c>
      <c r="G217" s="40">
        <f>янв.26!G215</f>
        <v>0</v>
      </c>
      <c r="H217" s="40">
        <f>фев.26!G215</f>
        <v>0</v>
      </c>
      <c r="I217" s="40">
        <f>мар.26!G215</f>
        <v>0</v>
      </c>
      <c r="J217" s="40">
        <f>апр.26!G215</f>
        <v>0</v>
      </c>
      <c r="K217" s="40">
        <f>май.26!G215</f>
        <v>0</v>
      </c>
      <c r="L217" s="40">
        <f>июн.26!G215</f>
        <v>0</v>
      </c>
      <c r="M217" s="40">
        <f>июл.26!G215</f>
        <v>0</v>
      </c>
      <c r="N217" s="40">
        <f>авг.26!G215</f>
        <v>0</v>
      </c>
      <c r="O217" s="40">
        <f>сен.26!G215</f>
        <v>0</v>
      </c>
      <c r="P217" s="40">
        <f>окт.26!G215</f>
        <v>0</v>
      </c>
      <c r="Q217" s="40">
        <f>ноя.26!G215</f>
        <v>0</v>
      </c>
      <c r="R217" s="40">
        <f>дек.26!G215</f>
        <v>0</v>
      </c>
    </row>
    <row r="218" spans="1:18" x14ac:dyDescent="0.25">
      <c r="A218" s="114"/>
      <c r="B218" s="76"/>
      <c r="C218" s="109">
        <v>214</v>
      </c>
      <c r="D218" s="98">
        <f>СВОД_2025!E218</f>
        <v>500</v>
      </c>
      <c r="E218" s="99">
        <f t="shared" si="4"/>
        <v>500</v>
      </c>
      <c r="F218" s="100">
        <f>янв.26!H216+фев.26!H216+мар.26!H216+апр.26!H216+май.26!H216+июн.26!H216+июл.26!H216+авг.26!H216+сен.26!H216+окт.26!H216+ноя.26!H216+дек.26!H216</f>
        <v>0</v>
      </c>
      <c r="G218" s="40">
        <f>янв.26!G216</f>
        <v>0</v>
      </c>
      <c r="H218" s="40">
        <f>фев.26!G216</f>
        <v>0</v>
      </c>
      <c r="I218" s="40">
        <f>мар.26!G216</f>
        <v>0</v>
      </c>
      <c r="J218" s="40">
        <f>апр.26!G216</f>
        <v>0</v>
      </c>
      <c r="K218" s="40">
        <f>май.26!G216</f>
        <v>0</v>
      </c>
      <c r="L218" s="40">
        <f>июн.26!G216</f>
        <v>0</v>
      </c>
      <c r="M218" s="40">
        <f>июл.26!G216</f>
        <v>0</v>
      </c>
      <c r="N218" s="40">
        <f>авг.26!G216</f>
        <v>0</v>
      </c>
      <c r="O218" s="40">
        <f>сен.26!G216</f>
        <v>0</v>
      </c>
      <c r="P218" s="40">
        <f>окт.26!G216</f>
        <v>0</v>
      </c>
      <c r="Q218" s="40">
        <f>ноя.26!G216</f>
        <v>0</v>
      </c>
      <c r="R218" s="40">
        <f>дек.26!G216</f>
        <v>0</v>
      </c>
    </row>
    <row r="219" spans="1:18" x14ac:dyDescent="0.25">
      <c r="A219" s="114"/>
      <c r="B219" s="76"/>
      <c r="C219" s="109">
        <v>215</v>
      </c>
      <c r="D219" s="98">
        <f>СВОД_2025!E219</f>
        <v>758.83</v>
      </c>
      <c r="E219" s="99">
        <f t="shared" si="4"/>
        <v>742.07</v>
      </c>
      <c r="F219" s="100">
        <f>янв.26!H217+фев.26!H217+мар.26!H217+апр.26!H217+май.26!H217+июн.26!H217+июл.26!H217+авг.26!H217+сен.26!H217+окт.26!H217+ноя.26!H217+дек.26!H217</f>
        <v>0</v>
      </c>
      <c r="G219" s="40">
        <f>янв.26!G217</f>
        <v>16.760000000000002</v>
      </c>
      <c r="H219" s="40">
        <f>фев.26!G217</f>
        <v>0</v>
      </c>
      <c r="I219" s="40">
        <f>мар.26!G217</f>
        <v>0</v>
      </c>
      <c r="J219" s="40">
        <f>апр.26!G217</f>
        <v>0</v>
      </c>
      <c r="K219" s="40">
        <f>май.26!G217</f>
        <v>0</v>
      </c>
      <c r="L219" s="40">
        <f>июн.26!G217</f>
        <v>0</v>
      </c>
      <c r="M219" s="40">
        <f>июл.26!G217</f>
        <v>0</v>
      </c>
      <c r="N219" s="40">
        <f>авг.26!G217</f>
        <v>0</v>
      </c>
      <c r="O219" s="40">
        <f>сен.26!G217</f>
        <v>0</v>
      </c>
      <c r="P219" s="40">
        <f>окт.26!G217</f>
        <v>0</v>
      </c>
      <c r="Q219" s="40">
        <f>ноя.26!G217</f>
        <v>0</v>
      </c>
      <c r="R219" s="40">
        <f>дек.26!G217</f>
        <v>0</v>
      </c>
    </row>
    <row r="220" spans="1:18" x14ac:dyDescent="0.25">
      <c r="A220" s="114"/>
      <c r="B220" s="76"/>
      <c r="C220" s="109">
        <v>216</v>
      </c>
      <c r="D220" s="98">
        <f>СВОД_2025!E220</f>
        <v>-904.46</v>
      </c>
      <c r="E220" s="99">
        <f t="shared" si="4"/>
        <v>-904.46</v>
      </c>
      <c r="F220" s="100">
        <f>янв.26!H218+фев.26!H218+мар.26!H218+апр.26!H218+май.26!H218+июн.26!H218+июл.26!H218+авг.26!H218+сен.26!H218+окт.26!H218+ноя.26!H218+дек.26!H218</f>
        <v>0</v>
      </c>
      <c r="G220" s="40">
        <f>янв.26!G218</f>
        <v>0</v>
      </c>
      <c r="H220" s="40">
        <f>фев.26!G218</f>
        <v>0</v>
      </c>
      <c r="I220" s="40">
        <f>мар.26!G218</f>
        <v>0</v>
      </c>
      <c r="J220" s="40">
        <f>апр.26!G218</f>
        <v>0</v>
      </c>
      <c r="K220" s="40">
        <f>май.26!G218</f>
        <v>0</v>
      </c>
      <c r="L220" s="40">
        <f>июн.26!G218</f>
        <v>0</v>
      </c>
      <c r="M220" s="40">
        <f>июл.26!G218</f>
        <v>0</v>
      </c>
      <c r="N220" s="40">
        <f>авг.26!G218</f>
        <v>0</v>
      </c>
      <c r="O220" s="40">
        <f>сен.26!G218</f>
        <v>0</v>
      </c>
      <c r="P220" s="40">
        <f>окт.26!G218</f>
        <v>0</v>
      </c>
      <c r="Q220" s="40">
        <f>ноя.26!G218</f>
        <v>0</v>
      </c>
      <c r="R220" s="40">
        <f>дек.26!G218</f>
        <v>0</v>
      </c>
    </row>
    <row r="221" spans="1:18" x14ac:dyDescent="0.25">
      <c r="A221" s="114"/>
      <c r="B221" s="76"/>
      <c r="C221" s="109">
        <v>217</v>
      </c>
      <c r="D221" s="98">
        <f>СВОД_2025!E221</f>
        <v>1097.17</v>
      </c>
      <c r="E221" s="99">
        <f t="shared" si="4"/>
        <v>1097.17</v>
      </c>
      <c r="F221" s="100">
        <f>янв.26!H219+фев.26!H219+мар.26!H219+апр.26!H219+май.26!H219+июн.26!H219+июл.26!H219+авг.26!H219+сен.26!H219+окт.26!H219+ноя.26!H219+дек.26!H219</f>
        <v>0</v>
      </c>
      <c r="G221" s="40">
        <f>янв.26!G219</f>
        <v>0</v>
      </c>
      <c r="H221" s="40">
        <f>фев.26!G219</f>
        <v>0</v>
      </c>
      <c r="I221" s="40">
        <f>мар.26!G219</f>
        <v>0</v>
      </c>
      <c r="J221" s="40">
        <f>апр.26!G219</f>
        <v>0</v>
      </c>
      <c r="K221" s="40">
        <f>май.26!G219</f>
        <v>0</v>
      </c>
      <c r="L221" s="40">
        <f>июн.26!G219</f>
        <v>0</v>
      </c>
      <c r="M221" s="40">
        <f>июл.26!G219</f>
        <v>0</v>
      </c>
      <c r="N221" s="40">
        <f>авг.26!G219</f>
        <v>0</v>
      </c>
      <c r="O221" s="40">
        <f>сен.26!G219</f>
        <v>0</v>
      </c>
      <c r="P221" s="40">
        <f>окт.26!G219</f>
        <v>0</v>
      </c>
      <c r="Q221" s="40">
        <f>ноя.26!G219</f>
        <v>0</v>
      </c>
      <c r="R221" s="40">
        <f>дек.26!G219</f>
        <v>0</v>
      </c>
    </row>
    <row r="222" spans="1:18" x14ac:dyDescent="0.25">
      <c r="A222" s="114"/>
      <c r="B222" s="76"/>
      <c r="C222" s="109">
        <v>218</v>
      </c>
      <c r="D222" s="98">
        <f>СВОД_2025!E222</f>
        <v>0</v>
      </c>
      <c r="E222" s="99">
        <f t="shared" si="4"/>
        <v>0</v>
      </c>
      <c r="F222" s="100">
        <f>янв.26!H220+фев.26!H220+мар.26!H220+апр.26!H220+май.26!H220+июн.26!H220+июл.26!H220+авг.26!H220+сен.26!H220+окт.26!H220+ноя.26!H220+дек.26!H220</f>
        <v>0</v>
      </c>
      <c r="G222" s="40">
        <f>янв.26!G220</f>
        <v>0</v>
      </c>
      <c r="H222" s="40">
        <f>фев.26!G220</f>
        <v>0</v>
      </c>
      <c r="I222" s="40">
        <f>мар.26!G220</f>
        <v>0</v>
      </c>
      <c r="J222" s="40">
        <f>апр.26!G220</f>
        <v>0</v>
      </c>
      <c r="K222" s="40">
        <f>май.26!G220</f>
        <v>0</v>
      </c>
      <c r="L222" s="40">
        <f>июн.26!G220</f>
        <v>0</v>
      </c>
      <c r="M222" s="40">
        <f>июл.26!G220</f>
        <v>0</v>
      </c>
      <c r="N222" s="40">
        <f>авг.26!G220</f>
        <v>0</v>
      </c>
      <c r="O222" s="40">
        <f>сен.26!G220</f>
        <v>0</v>
      </c>
      <c r="P222" s="40">
        <f>окт.26!G220</f>
        <v>0</v>
      </c>
      <c r="Q222" s="40">
        <f>ноя.26!G220</f>
        <v>0</v>
      </c>
      <c r="R222" s="40">
        <f>дек.26!G220</f>
        <v>0</v>
      </c>
    </row>
    <row r="223" spans="1:18" x14ac:dyDescent="0.25">
      <c r="A223" s="114"/>
      <c r="B223" s="76" t="s">
        <v>23</v>
      </c>
      <c r="C223" s="109">
        <v>219</v>
      </c>
      <c r="D223" s="98">
        <f>СВОД_2025!E223</f>
        <v>-3334.6200000000008</v>
      </c>
      <c r="E223" s="99">
        <f t="shared" si="4"/>
        <v>-2312.2800000000007</v>
      </c>
      <c r="F223" s="100">
        <f>янв.26!H221+фев.26!H221+мар.26!H221+апр.26!H221+май.26!H221+июн.26!H221+июл.26!H221+авг.26!H221+сен.26!H221+окт.26!H221+ноя.26!H221+дек.26!H221</f>
        <v>1500</v>
      </c>
      <c r="G223" s="40">
        <f>янв.26!G221</f>
        <v>477.66</v>
      </c>
      <c r="H223" s="40">
        <f>фев.26!G221</f>
        <v>0</v>
      </c>
      <c r="I223" s="40">
        <f>мар.26!G221</f>
        <v>0</v>
      </c>
      <c r="J223" s="40">
        <f>апр.26!G221</f>
        <v>0</v>
      </c>
      <c r="K223" s="40">
        <f>май.26!G221</f>
        <v>0</v>
      </c>
      <c r="L223" s="40">
        <f>июн.26!G221</f>
        <v>0</v>
      </c>
      <c r="M223" s="40">
        <f>июл.26!G221</f>
        <v>0</v>
      </c>
      <c r="N223" s="40">
        <f>авг.26!G221</f>
        <v>0</v>
      </c>
      <c r="O223" s="40">
        <f>сен.26!G221</f>
        <v>0</v>
      </c>
      <c r="P223" s="40">
        <f>окт.26!G221</f>
        <v>0</v>
      </c>
      <c r="Q223" s="40">
        <f>ноя.26!G221</f>
        <v>0</v>
      </c>
      <c r="R223" s="40">
        <f>дек.26!G221</f>
        <v>0</v>
      </c>
    </row>
    <row r="224" spans="1:18" x14ac:dyDescent="0.25">
      <c r="A224" s="114"/>
      <c r="B224" s="76"/>
      <c r="C224" s="109">
        <v>220</v>
      </c>
      <c r="D224" s="98">
        <f>СВОД_2025!E224</f>
        <v>-13284.63</v>
      </c>
      <c r="E224" s="99">
        <f t="shared" si="4"/>
        <v>-13284.63</v>
      </c>
      <c r="F224" s="100">
        <f>янв.26!H222+фев.26!H222+мар.26!H222+апр.26!H222+май.26!H222+июн.26!H222+июл.26!H222+авг.26!H222+сен.26!H222+окт.26!H222+ноя.26!H222+дек.26!H222</f>
        <v>0</v>
      </c>
      <c r="G224" s="40">
        <f>янв.26!G222</f>
        <v>0</v>
      </c>
      <c r="H224" s="40">
        <f>фев.26!G222</f>
        <v>0</v>
      </c>
      <c r="I224" s="40">
        <f>мар.26!G222</f>
        <v>0</v>
      </c>
      <c r="J224" s="40">
        <f>апр.26!G222</f>
        <v>0</v>
      </c>
      <c r="K224" s="40">
        <f>май.26!G222</f>
        <v>0</v>
      </c>
      <c r="L224" s="40">
        <f>июн.26!G222</f>
        <v>0</v>
      </c>
      <c r="M224" s="40">
        <f>июл.26!G222</f>
        <v>0</v>
      </c>
      <c r="N224" s="40">
        <f>авг.26!G222</f>
        <v>0</v>
      </c>
      <c r="O224" s="40">
        <f>сен.26!G222</f>
        <v>0</v>
      </c>
      <c r="P224" s="40">
        <f>окт.26!G222</f>
        <v>0</v>
      </c>
      <c r="Q224" s="40">
        <f>ноя.26!G222</f>
        <v>0</v>
      </c>
      <c r="R224" s="40">
        <f>дек.26!G222</f>
        <v>0</v>
      </c>
    </row>
    <row r="225" spans="1:18" x14ac:dyDescent="0.25">
      <c r="A225" s="114"/>
      <c r="B225" s="76"/>
      <c r="C225" s="109">
        <v>221</v>
      </c>
      <c r="D225" s="98">
        <f>СВОД_2025!E225</f>
        <v>0</v>
      </c>
      <c r="E225" s="99">
        <f t="shared" si="4"/>
        <v>0</v>
      </c>
      <c r="F225" s="100">
        <f>янв.26!H223+фев.26!H223+мар.26!H223+апр.26!H223+май.26!H223+июн.26!H223+июл.26!H223+авг.26!H223+сен.26!H223+окт.26!H223+ноя.26!H223+дек.26!H223</f>
        <v>0</v>
      </c>
      <c r="G225" s="40">
        <f>янв.26!G223</f>
        <v>0</v>
      </c>
      <c r="H225" s="40">
        <f>фев.26!G223</f>
        <v>0</v>
      </c>
      <c r="I225" s="40">
        <f>мар.26!G223</f>
        <v>0</v>
      </c>
      <c r="J225" s="40">
        <f>апр.26!G223</f>
        <v>0</v>
      </c>
      <c r="K225" s="40">
        <f>май.26!G223</f>
        <v>0</v>
      </c>
      <c r="L225" s="40">
        <f>июн.26!G223</f>
        <v>0</v>
      </c>
      <c r="M225" s="40">
        <f>июл.26!G223</f>
        <v>0</v>
      </c>
      <c r="N225" s="40">
        <f>авг.26!G223</f>
        <v>0</v>
      </c>
      <c r="O225" s="40">
        <f>сен.26!G223</f>
        <v>0</v>
      </c>
      <c r="P225" s="40">
        <f>окт.26!G223</f>
        <v>0</v>
      </c>
      <c r="Q225" s="40">
        <f>ноя.26!G223</f>
        <v>0</v>
      </c>
      <c r="R225" s="40">
        <f>дек.26!G223</f>
        <v>0</v>
      </c>
    </row>
    <row r="226" spans="1:18" x14ac:dyDescent="0.25">
      <c r="A226" s="114"/>
      <c r="B226" s="76"/>
      <c r="C226" s="109">
        <v>222</v>
      </c>
      <c r="D226" s="98">
        <f>СВОД_2025!E226</f>
        <v>0</v>
      </c>
      <c r="E226" s="99">
        <f t="shared" si="4"/>
        <v>0</v>
      </c>
      <c r="F226" s="100">
        <f>янв.26!H224+фев.26!H224+мар.26!H224+апр.26!H224+май.26!H224+июн.26!H224+июл.26!H224+авг.26!H224+сен.26!H224+окт.26!H224+ноя.26!H224+дек.26!H224</f>
        <v>0</v>
      </c>
      <c r="G226" s="40">
        <f>янв.26!G224</f>
        <v>0</v>
      </c>
      <c r="H226" s="40">
        <f>фев.26!G224</f>
        <v>0</v>
      </c>
      <c r="I226" s="40">
        <f>мар.26!G224</f>
        <v>0</v>
      </c>
      <c r="J226" s="40">
        <f>апр.26!G224</f>
        <v>0</v>
      </c>
      <c r="K226" s="40">
        <f>май.26!G224</f>
        <v>0</v>
      </c>
      <c r="L226" s="40">
        <f>июн.26!G224</f>
        <v>0</v>
      </c>
      <c r="M226" s="40">
        <f>июл.26!G224</f>
        <v>0</v>
      </c>
      <c r="N226" s="40">
        <f>авг.26!G224</f>
        <v>0</v>
      </c>
      <c r="O226" s="40">
        <f>сен.26!G224</f>
        <v>0</v>
      </c>
      <c r="P226" s="40">
        <f>окт.26!G224</f>
        <v>0</v>
      </c>
      <c r="Q226" s="40">
        <f>ноя.26!G224</f>
        <v>0</v>
      </c>
      <c r="R226" s="40">
        <f>дек.26!G224</f>
        <v>0</v>
      </c>
    </row>
    <row r="227" spans="1:18" x14ac:dyDescent="0.25">
      <c r="A227" s="114"/>
      <c r="B227" s="76"/>
      <c r="C227" s="109">
        <v>223</v>
      </c>
      <c r="D227" s="98">
        <f>СВОД_2025!E227</f>
        <v>0</v>
      </c>
      <c r="E227" s="99">
        <f t="shared" si="4"/>
        <v>0</v>
      </c>
      <c r="F227" s="100">
        <f>янв.26!H225+фев.26!H225+мар.26!H225+апр.26!H225+май.26!H225+июн.26!H225+июл.26!H225+авг.26!H225+сен.26!H225+окт.26!H225+ноя.26!H225+дек.26!H225</f>
        <v>0</v>
      </c>
      <c r="G227" s="40">
        <f>янв.26!G225</f>
        <v>0</v>
      </c>
      <c r="H227" s="40">
        <f>фев.26!G225</f>
        <v>0</v>
      </c>
      <c r="I227" s="40">
        <f>мар.26!G225</f>
        <v>0</v>
      </c>
      <c r="J227" s="40">
        <f>апр.26!G225</f>
        <v>0</v>
      </c>
      <c r="K227" s="40">
        <f>май.26!G225</f>
        <v>0</v>
      </c>
      <c r="L227" s="40">
        <f>июн.26!G225</f>
        <v>0</v>
      </c>
      <c r="M227" s="40">
        <f>июл.26!G225</f>
        <v>0</v>
      </c>
      <c r="N227" s="40">
        <f>авг.26!G225</f>
        <v>0</v>
      </c>
      <c r="O227" s="40">
        <f>сен.26!G225</f>
        <v>0</v>
      </c>
      <c r="P227" s="40">
        <f>окт.26!G225</f>
        <v>0</v>
      </c>
      <c r="Q227" s="40">
        <f>ноя.26!G225</f>
        <v>0</v>
      </c>
      <c r="R227" s="40">
        <f>дек.26!G225</f>
        <v>0</v>
      </c>
    </row>
    <row r="228" spans="1:18" x14ac:dyDescent="0.25">
      <c r="A228" s="114"/>
      <c r="B228" s="76"/>
      <c r="C228" s="109">
        <v>224</v>
      </c>
      <c r="D228" s="98">
        <f>СВОД_2025!E228</f>
        <v>-3290.970000000003</v>
      </c>
      <c r="E228" s="99">
        <f t="shared" si="4"/>
        <v>-3290.970000000003</v>
      </c>
      <c r="F228" s="100">
        <f>янв.26!H226+фев.26!H226+мар.26!H226+апр.26!H226+май.26!H226+июн.26!H226+июл.26!H226+авг.26!H226+сен.26!H226+окт.26!H226+ноя.26!H226+дек.26!H226</f>
        <v>0</v>
      </c>
      <c r="G228" s="40">
        <f>янв.26!G226</f>
        <v>0</v>
      </c>
      <c r="H228" s="40">
        <f>фев.26!G226</f>
        <v>0</v>
      </c>
      <c r="I228" s="40">
        <f>мар.26!G226</f>
        <v>0</v>
      </c>
      <c r="J228" s="40">
        <f>апр.26!G226</f>
        <v>0</v>
      </c>
      <c r="K228" s="40">
        <f>май.26!G226</f>
        <v>0</v>
      </c>
      <c r="L228" s="40">
        <f>июн.26!G226</f>
        <v>0</v>
      </c>
      <c r="M228" s="40">
        <f>июл.26!G226</f>
        <v>0</v>
      </c>
      <c r="N228" s="40">
        <f>авг.26!G226</f>
        <v>0</v>
      </c>
      <c r="O228" s="40">
        <f>сен.26!G226</f>
        <v>0</v>
      </c>
      <c r="P228" s="40">
        <f>окт.26!G226</f>
        <v>0</v>
      </c>
      <c r="Q228" s="40">
        <f>ноя.26!G226</f>
        <v>0</v>
      </c>
      <c r="R228" s="40">
        <f>дек.26!G226</f>
        <v>0</v>
      </c>
    </row>
    <row r="229" spans="1:18" x14ac:dyDescent="0.25">
      <c r="A229" s="114"/>
      <c r="B229" s="76"/>
      <c r="C229" s="109">
        <v>225</v>
      </c>
      <c r="D229" s="98">
        <f>СВОД_2025!E229</f>
        <v>0</v>
      </c>
      <c r="E229" s="99">
        <f t="shared" si="4"/>
        <v>0</v>
      </c>
      <c r="F229" s="100">
        <f>янв.26!H227+фев.26!H227+мар.26!H227+апр.26!H227+май.26!H227+июн.26!H227+июл.26!H227+авг.26!H227+сен.26!H227+окт.26!H227+ноя.26!H227+дек.26!H227</f>
        <v>0</v>
      </c>
      <c r="G229" s="40">
        <f>янв.26!G227</f>
        <v>0</v>
      </c>
      <c r="H229" s="40">
        <f>фев.26!G227</f>
        <v>0</v>
      </c>
      <c r="I229" s="40">
        <f>мар.26!G227</f>
        <v>0</v>
      </c>
      <c r="J229" s="40">
        <f>апр.26!G227</f>
        <v>0</v>
      </c>
      <c r="K229" s="40">
        <f>май.26!G227</f>
        <v>0</v>
      </c>
      <c r="L229" s="40">
        <f>июн.26!G227</f>
        <v>0</v>
      </c>
      <c r="M229" s="40">
        <f>июл.26!G227</f>
        <v>0</v>
      </c>
      <c r="N229" s="40">
        <f>авг.26!G227</f>
        <v>0</v>
      </c>
      <c r="O229" s="40">
        <f>сен.26!G227</f>
        <v>0</v>
      </c>
      <c r="P229" s="40">
        <f>окт.26!G227</f>
        <v>0</v>
      </c>
      <c r="Q229" s="40">
        <f>ноя.26!G227</f>
        <v>0</v>
      </c>
      <c r="R229" s="40">
        <f>дек.26!G227</f>
        <v>0</v>
      </c>
    </row>
    <row r="230" spans="1:18" x14ac:dyDescent="0.25">
      <c r="A230" s="114"/>
      <c r="B230" s="76"/>
      <c r="C230" s="109">
        <v>226</v>
      </c>
      <c r="D230" s="98">
        <f>СВОД_2025!E230</f>
        <v>0</v>
      </c>
      <c r="E230" s="99">
        <f t="shared" si="4"/>
        <v>0</v>
      </c>
      <c r="F230" s="100">
        <f>янв.26!H228+фев.26!H228+мар.26!H228+апр.26!H228+май.26!H228+июн.26!H228+июл.26!H228+авг.26!H228+сен.26!H228+окт.26!H228+ноя.26!H228+дек.26!H228</f>
        <v>0</v>
      </c>
      <c r="G230" s="40">
        <f>янв.26!G228</f>
        <v>0</v>
      </c>
      <c r="H230" s="40">
        <f>фев.26!G228</f>
        <v>0</v>
      </c>
      <c r="I230" s="40">
        <f>мар.26!G228</f>
        <v>0</v>
      </c>
      <c r="J230" s="40">
        <f>апр.26!G228</f>
        <v>0</v>
      </c>
      <c r="K230" s="40">
        <f>май.26!G228</f>
        <v>0</v>
      </c>
      <c r="L230" s="40">
        <f>июн.26!G228</f>
        <v>0</v>
      </c>
      <c r="M230" s="40">
        <f>июл.26!G228</f>
        <v>0</v>
      </c>
      <c r="N230" s="40">
        <f>авг.26!G228</f>
        <v>0</v>
      </c>
      <c r="O230" s="40">
        <f>сен.26!G228</f>
        <v>0</v>
      </c>
      <c r="P230" s="40">
        <f>окт.26!G228</f>
        <v>0</v>
      </c>
      <c r="Q230" s="40">
        <f>ноя.26!G228</f>
        <v>0</v>
      </c>
      <c r="R230" s="40">
        <f>дек.26!G228</f>
        <v>0</v>
      </c>
    </row>
    <row r="231" spans="1:18" x14ac:dyDescent="0.25">
      <c r="A231" s="114"/>
      <c r="B231" s="76"/>
      <c r="C231" s="109">
        <v>227</v>
      </c>
      <c r="D231" s="98">
        <f>СВОД_2025!E231</f>
        <v>-8958.3399999999983</v>
      </c>
      <c r="E231" s="99">
        <f t="shared" si="4"/>
        <v>-19693.12</v>
      </c>
      <c r="F231" s="100">
        <f>янв.26!H229+фев.26!H229+мар.26!H229+апр.26!H229+май.26!H229+июн.26!H229+июл.26!H229+авг.26!H229+сен.26!H229+окт.26!H229+ноя.26!H229+дек.26!H229</f>
        <v>0</v>
      </c>
      <c r="G231" s="40">
        <f>янв.26!G229</f>
        <v>10734.78</v>
      </c>
      <c r="H231" s="40">
        <f>фев.26!G229</f>
        <v>0</v>
      </c>
      <c r="I231" s="40">
        <f>мар.26!G229</f>
        <v>0</v>
      </c>
      <c r="J231" s="40">
        <f>апр.26!G229</f>
        <v>0</v>
      </c>
      <c r="K231" s="40">
        <f>май.26!G229</f>
        <v>0</v>
      </c>
      <c r="L231" s="40">
        <f>июн.26!G229</f>
        <v>0</v>
      </c>
      <c r="M231" s="40">
        <f>июл.26!G229</f>
        <v>0</v>
      </c>
      <c r="N231" s="40">
        <f>авг.26!G229</f>
        <v>0</v>
      </c>
      <c r="O231" s="40">
        <f>сен.26!G229</f>
        <v>0</v>
      </c>
      <c r="P231" s="40">
        <f>окт.26!G229</f>
        <v>0</v>
      </c>
      <c r="Q231" s="40">
        <f>ноя.26!G229</f>
        <v>0</v>
      </c>
      <c r="R231" s="40">
        <f>дек.26!G229</f>
        <v>0</v>
      </c>
    </row>
    <row r="232" spans="1:18" x14ac:dyDescent="0.25">
      <c r="A232" s="114"/>
      <c r="B232" s="76"/>
      <c r="C232" s="109">
        <v>228</v>
      </c>
      <c r="D232" s="98">
        <f>СВОД_2025!E232</f>
        <v>-3992.4200000000014</v>
      </c>
      <c r="E232" s="99">
        <f t="shared" si="4"/>
        <v>-3992.4200000000014</v>
      </c>
      <c r="F232" s="100">
        <f>янв.26!H230+фев.26!H230+мар.26!H230+апр.26!H230+май.26!H230+июн.26!H230+июл.26!H230+авг.26!H230+сен.26!H230+окт.26!H230+ноя.26!H230+дек.26!H230</f>
        <v>0</v>
      </c>
      <c r="G232" s="40">
        <f>янв.26!G230</f>
        <v>0</v>
      </c>
      <c r="H232" s="40">
        <f>фев.26!G230</f>
        <v>0</v>
      </c>
      <c r="I232" s="40">
        <f>мар.26!G230</f>
        <v>0</v>
      </c>
      <c r="J232" s="40">
        <f>апр.26!G230</f>
        <v>0</v>
      </c>
      <c r="K232" s="40">
        <f>май.26!G230</f>
        <v>0</v>
      </c>
      <c r="L232" s="40">
        <f>июн.26!G230</f>
        <v>0</v>
      </c>
      <c r="M232" s="40">
        <f>июл.26!G230</f>
        <v>0</v>
      </c>
      <c r="N232" s="40">
        <f>авг.26!G230</f>
        <v>0</v>
      </c>
      <c r="O232" s="40">
        <f>сен.26!G230</f>
        <v>0</v>
      </c>
      <c r="P232" s="40">
        <f>окт.26!G230</f>
        <v>0</v>
      </c>
      <c r="Q232" s="40">
        <f>ноя.26!G230</f>
        <v>0</v>
      </c>
      <c r="R232" s="40">
        <f>дек.26!G230</f>
        <v>0</v>
      </c>
    </row>
    <row r="233" spans="1:18" x14ac:dyDescent="0.25">
      <c r="A233" s="114"/>
      <c r="B233" s="76"/>
      <c r="C233" s="109">
        <v>229</v>
      </c>
      <c r="D233" s="98">
        <f>СВОД_2025!E233</f>
        <v>-48811.329999999994</v>
      </c>
      <c r="E233" s="99">
        <f t="shared" si="4"/>
        <v>-48811.329999999994</v>
      </c>
      <c r="F233" s="100">
        <f>янв.26!H231+фев.26!H231+мар.26!H231+апр.26!H231+май.26!H231+июн.26!H231+июл.26!H231+авг.26!H231+сен.26!H231+окт.26!H231+ноя.26!H231+дек.26!H231</f>
        <v>0</v>
      </c>
      <c r="G233" s="40">
        <f>янв.26!G231</f>
        <v>0</v>
      </c>
      <c r="H233" s="40">
        <f>фев.26!G231</f>
        <v>0</v>
      </c>
      <c r="I233" s="40">
        <f>мар.26!G231</f>
        <v>0</v>
      </c>
      <c r="J233" s="40">
        <f>апр.26!G231</f>
        <v>0</v>
      </c>
      <c r="K233" s="40">
        <f>май.26!G231</f>
        <v>0</v>
      </c>
      <c r="L233" s="40">
        <f>июн.26!G231</f>
        <v>0</v>
      </c>
      <c r="M233" s="40">
        <f>июл.26!G231</f>
        <v>0</v>
      </c>
      <c r="N233" s="40">
        <f>авг.26!G231</f>
        <v>0</v>
      </c>
      <c r="O233" s="40">
        <f>сен.26!G231</f>
        <v>0</v>
      </c>
      <c r="P233" s="40">
        <f>окт.26!G231</f>
        <v>0</v>
      </c>
      <c r="Q233" s="40">
        <f>ноя.26!G231</f>
        <v>0</v>
      </c>
      <c r="R233" s="40">
        <f>дек.26!G231</f>
        <v>0</v>
      </c>
    </row>
    <row r="234" spans="1:18" x14ac:dyDescent="0.25">
      <c r="A234" s="114"/>
      <c r="B234" s="76"/>
      <c r="C234" s="109">
        <v>230</v>
      </c>
      <c r="D234" s="98">
        <f>СВОД_2025!E234</f>
        <v>5356.489999999998</v>
      </c>
      <c r="E234" s="99">
        <f t="shared" si="4"/>
        <v>5356.489999999998</v>
      </c>
      <c r="F234" s="100">
        <f>янв.26!H232+фев.26!H232+мар.26!H232+апр.26!H232+май.26!H232+июн.26!H232+июл.26!H232+авг.26!H232+сен.26!H232+окт.26!H232+ноя.26!H232+дек.26!H232</f>
        <v>0</v>
      </c>
      <c r="G234" s="40">
        <f>янв.26!G232</f>
        <v>0</v>
      </c>
      <c r="H234" s="40">
        <f>фев.26!G232</f>
        <v>0</v>
      </c>
      <c r="I234" s="40">
        <f>мар.26!G232</f>
        <v>0</v>
      </c>
      <c r="J234" s="40">
        <f>апр.26!G232</f>
        <v>0</v>
      </c>
      <c r="K234" s="40">
        <f>май.26!G232</f>
        <v>0</v>
      </c>
      <c r="L234" s="40">
        <f>июн.26!G232</f>
        <v>0</v>
      </c>
      <c r="M234" s="40">
        <f>июл.26!G232</f>
        <v>0</v>
      </c>
      <c r="N234" s="40">
        <f>авг.26!G232</f>
        <v>0</v>
      </c>
      <c r="O234" s="40">
        <f>сен.26!G232</f>
        <v>0</v>
      </c>
      <c r="P234" s="40">
        <f>окт.26!G232</f>
        <v>0</v>
      </c>
      <c r="Q234" s="40">
        <f>ноя.26!G232</f>
        <v>0</v>
      </c>
      <c r="R234" s="40">
        <f>дек.26!G232</f>
        <v>0</v>
      </c>
    </row>
    <row r="235" spans="1:18" x14ac:dyDescent="0.25">
      <c r="A235" s="114"/>
      <c r="B235" s="76"/>
      <c r="C235" s="109">
        <v>231</v>
      </c>
      <c r="D235" s="98">
        <f>СВОД_2025!E235</f>
        <v>0</v>
      </c>
      <c r="E235" s="99">
        <f t="shared" si="4"/>
        <v>0</v>
      </c>
      <c r="F235" s="100">
        <f>янв.26!H233+фев.26!H233+мар.26!H233+апр.26!H233+май.26!H233+июн.26!H233+июл.26!H233+авг.26!H233+сен.26!H233+окт.26!H233+ноя.26!H233+дек.26!H233</f>
        <v>0</v>
      </c>
      <c r="G235" s="40">
        <f>янв.26!G233</f>
        <v>0</v>
      </c>
      <c r="H235" s="40">
        <f>фев.26!G233</f>
        <v>0</v>
      </c>
      <c r="I235" s="40">
        <f>мар.26!G233</f>
        <v>0</v>
      </c>
      <c r="J235" s="40">
        <f>апр.26!G233</f>
        <v>0</v>
      </c>
      <c r="K235" s="40">
        <f>май.26!G233</f>
        <v>0</v>
      </c>
      <c r="L235" s="40">
        <f>июн.26!G233</f>
        <v>0</v>
      </c>
      <c r="M235" s="40">
        <f>июл.26!G233</f>
        <v>0</v>
      </c>
      <c r="N235" s="40">
        <f>авг.26!G233</f>
        <v>0</v>
      </c>
      <c r="O235" s="40">
        <f>сен.26!G233</f>
        <v>0</v>
      </c>
      <c r="P235" s="40">
        <f>окт.26!G233</f>
        <v>0</v>
      </c>
      <c r="Q235" s="40">
        <f>ноя.26!G233</f>
        <v>0</v>
      </c>
      <c r="R235" s="40">
        <f>дек.26!G233</f>
        <v>0</v>
      </c>
    </row>
    <row r="236" spans="1:18" x14ac:dyDescent="0.25">
      <c r="A236" s="114"/>
      <c r="B236" s="76"/>
      <c r="C236" s="109">
        <v>232</v>
      </c>
      <c r="D236" s="98">
        <f>СВОД_2025!E236</f>
        <v>-1978.6200000000001</v>
      </c>
      <c r="E236" s="99">
        <f t="shared" si="4"/>
        <v>-1978.6200000000001</v>
      </c>
      <c r="F236" s="100">
        <f>янв.26!H234+фев.26!H234+мар.26!H234+апр.26!H234+май.26!H234+июн.26!H234+июл.26!H234+авг.26!H234+сен.26!H234+окт.26!H234+ноя.26!H234+дек.26!H234</f>
        <v>0</v>
      </c>
      <c r="G236" s="40">
        <f>янв.26!G234</f>
        <v>0</v>
      </c>
      <c r="H236" s="40">
        <f>фев.26!G234</f>
        <v>0</v>
      </c>
      <c r="I236" s="40">
        <f>мар.26!G234</f>
        <v>0</v>
      </c>
      <c r="J236" s="40">
        <f>апр.26!G234</f>
        <v>0</v>
      </c>
      <c r="K236" s="40">
        <f>май.26!G234</f>
        <v>0</v>
      </c>
      <c r="L236" s="40">
        <f>июн.26!G234</f>
        <v>0</v>
      </c>
      <c r="M236" s="40">
        <f>июл.26!G234</f>
        <v>0</v>
      </c>
      <c r="N236" s="40">
        <f>авг.26!G234</f>
        <v>0</v>
      </c>
      <c r="O236" s="40">
        <f>сен.26!G234</f>
        <v>0</v>
      </c>
      <c r="P236" s="40">
        <f>окт.26!G234</f>
        <v>0</v>
      </c>
      <c r="Q236" s="40">
        <f>ноя.26!G234</f>
        <v>0</v>
      </c>
      <c r="R236" s="40">
        <f>дек.26!G234</f>
        <v>0</v>
      </c>
    </row>
    <row r="237" spans="1:18" x14ac:dyDescent="0.25">
      <c r="A237" s="114"/>
      <c r="B237" s="76"/>
      <c r="C237" s="109">
        <v>233</v>
      </c>
      <c r="D237" s="98">
        <f>СВОД_2025!E237</f>
        <v>0</v>
      </c>
      <c r="E237" s="99">
        <f t="shared" si="4"/>
        <v>0</v>
      </c>
      <c r="F237" s="100">
        <f>янв.26!H235+фев.26!H235+мар.26!H235+апр.26!H235+май.26!H235+июн.26!H235+июл.26!H235+авг.26!H235+сен.26!H235+окт.26!H235+ноя.26!H235+дек.26!H235</f>
        <v>0</v>
      </c>
      <c r="G237" s="40">
        <f>янв.26!G235</f>
        <v>0</v>
      </c>
      <c r="H237" s="40">
        <f>фев.26!G235</f>
        <v>0</v>
      </c>
      <c r="I237" s="40">
        <f>мар.26!G235</f>
        <v>0</v>
      </c>
      <c r="J237" s="40">
        <f>апр.26!G235</f>
        <v>0</v>
      </c>
      <c r="K237" s="40">
        <f>май.26!G235</f>
        <v>0</v>
      </c>
      <c r="L237" s="40">
        <f>июн.26!G235</f>
        <v>0</v>
      </c>
      <c r="M237" s="40">
        <f>июл.26!G235</f>
        <v>0</v>
      </c>
      <c r="N237" s="40">
        <f>авг.26!G235</f>
        <v>0</v>
      </c>
      <c r="O237" s="40">
        <f>сен.26!G235</f>
        <v>0</v>
      </c>
      <c r="P237" s="40">
        <f>окт.26!G235</f>
        <v>0</v>
      </c>
      <c r="Q237" s="40">
        <f>ноя.26!G235</f>
        <v>0</v>
      </c>
      <c r="R237" s="40">
        <f>дек.26!G235</f>
        <v>0</v>
      </c>
    </row>
    <row r="238" spans="1:18" x14ac:dyDescent="0.25">
      <c r="A238" s="114"/>
      <c r="B238" s="76"/>
      <c r="C238" s="109">
        <v>234</v>
      </c>
      <c r="D238" s="98">
        <f>СВОД_2025!E238</f>
        <v>0</v>
      </c>
      <c r="E238" s="99">
        <f t="shared" si="4"/>
        <v>0</v>
      </c>
      <c r="F238" s="100">
        <f>янв.26!H236+фев.26!H236+мар.26!H236+апр.26!H236+май.26!H236+июн.26!H236+июл.26!H236+авг.26!H236+сен.26!H236+окт.26!H236+ноя.26!H236+дек.26!H236</f>
        <v>0</v>
      </c>
      <c r="G238" s="40">
        <f>янв.26!G236</f>
        <v>0</v>
      </c>
      <c r="H238" s="40">
        <f>фев.26!G236</f>
        <v>0</v>
      </c>
      <c r="I238" s="40">
        <f>мар.26!G236</f>
        <v>0</v>
      </c>
      <c r="J238" s="40">
        <f>апр.26!G236</f>
        <v>0</v>
      </c>
      <c r="K238" s="40">
        <f>май.26!G236</f>
        <v>0</v>
      </c>
      <c r="L238" s="40">
        <f>июн.26!G236</f>
        <v>0</v>
      </c>
      <c r="M238" s="40">
        <f>июл.26!G236</f>
        <v>0</v>
      </c>
      <c r="N238" s="40">
        <f>авг.26!G236</f>
        <v>0</v>
      </c>
      <c r="O238" s="40">
        <f>сен.26!G236</f>
        <v>0</v>
      </c>
      <c r="P238" s="40">
        <f>окт.26!G236</f>
        <v>0</v>
      </c>
      <c r="Q238" s="40">
        <f>ноя.26!G236</f>
        <v>0</v>
      </c>
      <c r="R238" s="40">
        <f>дек.26!G236</f>
        <v>0</v>
      </c>
    </row>
    <row r="239" spans="1:18" x14ac:dyDescent="0.25">
      <c r="A239" s="114"/>
      <c r="B239" s="76"/>
      <c r="C239" s="109">
        <v>235</v>
      </c>
      <c r="D239" s="98">
        <f>СВОД_2025!E239</f>
        <v>0</v>
      </c>
      <c r="E239" s="99">
        <f t="shared" si="4"/>
        <v>0</v>
      </c>
      <c r="F239" s="100">
        <f>янв.26!H237+фев.26!H237+мар.26!H237+апр.26!H237+май.26!H237+июн.26!H237+июл.26!H237+авг.26!H237+сен.26!H237+окт.26!H237+ноя.26!H237+дек.26!H237</f>
        <v>0</v>
      </c>
      <c r="G239" s="40">
        <f>янв.26!G237</f>
        <v>0</v>
      </c>
      <c r="H239" s="40">
        <f>фев.26!G237</f>
        <v>0</v>
      </c>
      <c r="I239" s="40">
        <f>мар.26!G237</f>
        <v>0</v>
      </c>
      <c r="J239" s="40">
        <f>апр.26!G237</f>
        <v>0</v>
      </c>
      <c r="K239" s="40">
        <f>май.26!G237</f>
        <v>0</v>
      </c>
      <c r="L239" s="40">
        <f>июн.26!G237</f>
        <v>0</v>
      </c>
      <c r="M239" s="40">
        <f>июл.26!G237</f>
        <v>0</v>
      </c>
      <c r="N239" s="40">
        <f>авг.26!G237</f>
        <v>0</v>
      </c>
      <c r="O239" s="40">
        <f>сен.26!G237</f>
        <v>0</v>
      </c>
      <c r="P239" s="40">
        <f>окт.26!G237</f>
        <v>0</v>
      </c>
      <c r="Q239" s="40">
        <f>ноя.26!G237</f>
        <v>0</v>
      </c>
      <c r="R239" s="40">
        <f>дек.26!G237</f>
        <v>0</v>
      </c>
    </row>
    <row r="240" spans="1:18" x14ac:dyDescent="0.25">
      <c r="A240" s="114"/>
      <c r="B240" s="76"/>
      <c r="C240" s="109">
        <v>236</v>
      </c>
      <c r="D240" s="98">
        <f>СВОД_2025!E240</f>
        <v>0</v>
      </c>
      <c r="E240" s="99">
        <f t="shared" si="4"/>
        <v>0</v>
      </c>
      <c r="F240" s="100">
        <f>янв.26!H238+фев.26!H238+мар.26!H238+апр.26!H238+май.26!H238+июн.26!H238+июл.26!H238+авг.26!H238+сен.26!H238+окт.26!H238+ноя.26!H238+дек.26!H238</f>
        <v>0</v>
      </c>
      <c r="G240" s="40">
        <f>янв.26!G238</f>
        <v>0</v>
      </c>
      <c r="H240" s="40">
        <f>фев.26!G238</f>
        <v>0</v>
      </c>
      <c r="I240" s="40">
        <f>мар.26!G238</f>
        <v>0</v>
      </c>
      <c r="J240" s="40">
        <f>апр.26!G238</f>
        <v>0</v>
      </c>
      <c r="K240" s="40">
        <f>май.26!G238</f>
        <v>0</v>
      </c>
      <c r="L240" s="40">
        <f>июн.26!G238</f>
        <v>0</v>
      </c>
      <c r="M240" s="40">
        <f>июл.26!G238</f>
        <v>0</v>
      </c>
      <c r="N240" s="40">
        <f>авг.26!G238</f>
        <v>0</v>
      </c>
      <c r="O240" s="40">
        <f>сен.26!G238</f>
        <v>0</v>
      </c>
      <c r="P240" s="40">
        <f>окт.26!G238</f>
        <v>0</v>
      </c>
      <c r="Q240" s="40">
        <f>ноя.26!G238</f>
        <v>0</v>
      </c>
      <c r="R240" s="40">
        <f>дек.26!G238</f>
        <v>0</v>
      </c>
    </row>
    <row r="241" spans="1:18" x14ac:dyDescent="0.25">
      <c r="A241" s="114"/>
      <c r="B241" s="76"/>
      <c r="C241" s="109">
        <v>237</v>
      </c>
      <c r="D241" s="98">
        <f>СВОД_2025!E241</f>
        <v>0</v>
      </c>
      <c r="E241" s="99">
        <f t="shared" si="4"/>
        <v>0</v>
      </c>
      <c r="F241" s="100">
        <f>янв.26!H239+фев.26!H239+мар.26!H239+апр.26!H239+май.26!H239+июн.26!H239+июл.26!H239+авг.26!H239+сен.26!H239+окт.26!H239+ноя.26!H239+дек.26!H239</f>
        <v>0</v>
      </c>
      <c r="G241" s="40">
        <f>янв.26!G239</f>
        <v>0</v>
      </c>
      <c r="H241" s="40">
        <f>фев.26!G239</f>
        <v>0</v>
      </c>
      <c r="I241" s="40">
        <f>мар.26!G239</f>
        <v>0</v>
      </c>
      <c r="J241" s="40">
        <f>апр.26!G239</f>
        <v>0</v>
      </c>
      <c r="K241" s="40">
        <f>май.26!G239</f>
        <v>0</v>
      </c>
      <c r="L241" s="40">
        <f>июн.26!G239</f>
        <v>0</v>
      </c>
      <c r="M241" s="40">
        <f>июл.26!G239</f>
        <v>0</v>
      </c>
      <c r="N241" s="40">
        <f>авг.26!G239</f>
        <v>0</v>
      </c>
      <c r="O241" s="40">
        <f>сен.26!G239</f>
        <v>0</v>
      </c>
      <c r="P241" s="40">
        <f>окт.26!G239</f>
        <v>0</v>
      </c>
      <c r="Q241" s="40">
        <f>ноя.26!G239</f>
        <v>0</v>
      </c>
      <c r="R241" s="40">
        <f>дек.26!G239</f>
        <v>0</v>
      </c>
    </row>
    <row r="242" spans="1:18" x14ac:dyDescent="0.25">
      <c r="A242" s="114"/>
      <c r="B242" s="76"/>
      <c r="C242" s="109">
        <v>238</v>
      </c>
      <c r="D242" s="98">
        <f>СВОД_2025!E242</f>
        <v>-659.7</v>
      </c>
      <c r="E242" s="99">
        <f t="shared" si="4"/>
        <v>-659.7</v>
      </c>
      <c r="F242" s="100">
        <f>янв.26!H240+фев.26!H240+мар.26!H240+апр.26!H240+май.26!H240+июн.26!H240+июл.26!H240+авг.26!H240+сен.26!H240+окт.26!H240+ноя.26!H240+дек.26!H240</f>
        <v>0</v>
      </c>
      <c r="G242" s="40">
        <f>янв.26!G240</f>
        <v>0</v>
      </c>
      <c r="H242" s="40">
        <f>фев.26!G240</f>
        <v>0</v>
      </c>
      <c r="I242" s="40">
        <f>мар.26!G240</f>
        <v>0</v>
      </c>
      <c r="J242" s="40">
        <f>апр.26!G240</f>
        <v>0</v>
      </c>
      <c r="K242" s="40">
        <f>май.26!G240</f>
        <v>0</v>
      </c>
      <c r="L242" s="40">
        <f>июн.26!G240</f>
        <v>0</v>
      </c>
      <c r="M242" s="40">
        <f>июл.26!G240</f>
        <v>0</v>
      </c>
      <c r="N242" s="40">
        <f>авг.26!G240</f>
        <v>0</v>
      </c>
      <c r="O242" s="40">
        <f>сен.26!G240</f>
        <v>0</v>
      </c>
      <c r="P242" s="40">
        <f>окт.26!G240</f>
        <v>0</v>
      </c>
      <c r="Q242" s="40">
        <f>ноя.26!G240</f>
        <v>0</v>
      </c>
      <c r="R242" s="40">
        <f>дек.26!G240</f>
        <v>0</v>
      </c>
    </row>
    <row r="243" spans="1:18" x14ac:dyDescent="0.25">
      <c r="A243" s="114"/>
      <c r="B243" s="76"/>
      <c r="C243" s="109">
        <v>239</v>
      </c>
      <c r="D243" s="98">
        <f>СВОД_2025!E243</f>
        <v>-637.71</v>
      </c>
      <c r="E243" s="99">
        <f t="shared" si="4"/>
        <v>-662.85</v>
      </c>
      <c r="F243" s="100">
        <f>янв.26!H241+фев.26!H241+мар.26!H241+апр.26!H241+май.26!H241+июн.26!H241+июл.26!H241+авг.26!H241+сен.26!H241+окт.26!H241+ноя.26!H241+дек.26!H241</f>
        <v>0</v>
      </c>
      <c r="G243" s="40">
        <f>янв.26!G241</f>
        <v>25.14</v>
      </c>
      <c r="H243" s="40">
        <f>фев.26!G241</f>
        <v>0</v>
      </c>
      <c r="I243" s="40">
        <f>мар.26!G241</f>
        <v>0</v>
      </c>
      <c r="J243" s="40">
        <f>апр.26!G241</f>
        <v>0</v>
      </c>
      <c r="K243" s="40">
        <f>май.26!G241</f>
        <v>0</v>
      </c>
      <c r="L243" s="40">
        <f>июн.26!G241</f>
        <v>0</v>
      </c>
      <c r="M243" s="40">
        <f>июл.26!G241</f>
        <v>0</v>
      </c>
      <c r="N243" s="40">
        <f>авг.26!G241</f>
        <v>0</v>
      </c>
      <c r="O243" s="40">
        <f>сен.26!G241</f>
        <v>0</v>
      </c>
      <c r="P243" s="40">
        <f>окт.26!G241</f>
        <v>0</v>
      </c>
      <c r="Q243" s="40">
        <f>ноя.26!G241</f>
        <v>0</v>
      </c>
      <c r="R243" s="40">
        <f>дек.26!G241</f>
        <v>0</v>
      </c>
    </row>
    <row r="244" spans="1:18" x14ac:dyDescent="0.25">
      <c r="A244" s="114"/>
      <c r="B244" s="76"/>
      <c r="C244" s="109">
        <v>240</v>
      </c>
      <c r="D244" s="98">
        <f>СВОД_2025!E244</f>
        <v>0</v>
      </c>
      <c r="E244" s="99">
        <f t="shared" si="4"/>
        <v>0</v>
      </c>
      <c r="F244" s="100">
        <f>янв.26!H242+фев.26!H242+мар.26!H242+апр.26!H242+май.26!H242+июн.26!H242+июл.26!H242+авг.26!H242+сен.26!H242+окт.26!H242+ноя.26!H242+дек.26!H242</f>
        <v>0</v>
      </c>
      <c r="G244" s="40">
        <f>янв.26!G242</f>
        <v>0</v>
      </c>
      <c r="H244" s="40">
        <f>фев.26!G242</f>
        <v>0</v>
      </c>
      <c r="I244" s="40">
        <f>мар.26!G242</f>
        <v>0</v>
      </c>
      <c r="J244" s="40">
        <f>апр.26!G242</f>
        <v>0</v>
      </c>
      <c r="K244" s="40">
        <f>май.26!G242</f>
        <v>0</v>
      </c>
      <c r="L244" s="40">
        <f>июн.26!G242</f>
        <v>0</v>
      </c>
      <c r="M244" s="40">
        <f>июл.26!G242</f>
        <v>0</v>
      </c>
      <c r="N244" s="40">
        <f>авг.26!G242</f>
        <v>0</v>
      </c>
      <c r="O244" s="40">
        <f>сен.26!G242</f>
        <v>0</v>
      </c>
      <c r="P244" s="40">
        <f>окт.26!G242</f>
        <v>0</v>
      </c>
      <c r="Q244" s="40">
        <f>ноя.26!G242</f>
        <v>0</v>
      </c>
      <c r="R244" s="40">
        <f>дек.26!G242</f>
        <v>0</v>
      </c>
    </row>
    <row r="245" spans="1:18" x14ac:dyDescent="0.25">
      <c r="A245" s="114"/>
      <c r="B245" s="76"/>
      <c r="C245" s="109">
        <v>241</v>
      </c>
      <c r="D245" s="98">
        <f>СВОД_2025!E245</f>
        <v>0</v>
      </c>
      <c r="E245" s="99">
        <f t="shared" si="4"/>
        <v>0</v>
      </c>
      <c r="F245" s="100">
        <f>янв.26!H243+фев.26!H243+мар.26!H243+апр.26!H243+май.26!H243+июн.26!H243+июл.26!H243+авг.26!H243+сен.26!H243+окт.26!H243+ноя.26!H243+дек.26!H243</f>
        <v>0</v>
      </c>
      <c r="G245" s="40">
        <f>янв.26!G243</f>
        <v>0</v>
      </c>
      <c r="H245" s="40">
        <f>фев.26!G243</f>
        <v>0</v>
      </c>
      <c r="I245" s="40">
        <f>мар.26!G243</f>
        <v>0</v>
      </c>
      <c r="J245" s="40">
        <f>апр.26!G243</f>
        <v>0</v>
      </c>
      <c r="K245" s="40">
        <f>май.26!G243</f>
        <v>0</v>
      </c>
      <c r="L245" s="40">
        <f>июн.26!G243</f>
        <v>0</v>
      </c>
      <c r="M245" s="40">
        <f>июл.26!G243</f>
        <v>0</v>
      </c>
      <c r="N245" s="40">
        <f>авг.26!G243</f>
        <v>0</v>
      </c>
      <c r="O245" s="40">
        <f>сен.26!G243</f>
        <v>0</v>
      </c>
      <c r="P245" s="40">
        <f>окт.26!G243</f>
        <v>0</v>
      </c>
      <c r="Q245" s="40">
        <f>ноя.26!G243</f>
        <v>0</v>
      </c>
      <c r="R245" s="40">
        <f>дек.26!G243</f>
        <v>0</v>
      </c>
    </row>
    <row r="246" spans="1:18" x14ac:dyDescent="0.25">
      <c r="A246" s="43"/>
      <c r="B246" s="76"/>
      <c r="C246" s="109">
        <v>242</v>
      </c>
      <c r="D246" s="98">
        <f>СВОД_2025!E246</f>
        <v>-27047.740000000027</v>
      </c>
      <c r="E246" s="99">
        <f t="shared" si="4"/>
        <v>-47685.230000000025</v>
      </c>
      <c r="F246" s="100">
        <f>янв.26!H244+фев.26!H244+мар.26!H244+апр.26!H244+май.26!H244+июн.26!H244+июл.26!H244+авг.26!H244+сен.26!H244+окт.26!H244+ноя.26!H244+дек.26!H244</f>
        <v>0</v>
      </c>
      <c r="G246" s="40">
        <f>янв.26!G244</f>
        <v>20637.490000000002</v>
      </c>
      <c r="H246" s="40">
        <f>фев.26!G244</f>
        <v>0</v>
      </c>
      <c r="I246" s="40">
        <f>мар.26!G244</f>
        <v>0</v>
      </c>
      <c r="J246" s="40">
        <f>апр.26!G244</f>
        <v>0</v>
      </c>
      <c r="K246" s="40">
        <f>май.26!G244</f>
        <v>0</v>
      </c>
      <c r="L246" s="40">
        <f>июн.26!G244</f>
        <v>0</v>
      </c>
      <c r="M246" s="40">
        <f>июл.26!G244</f>
        <v>0</v>
      </c>
      <c r="N246" s="40">
        <f>авг.26!G244</f>
        <v>0</v>
      </c>
      <c r="O246" s="40">
        <f>сен.26!G244</f>
        <v>0</v>
      </c>
      <c r="P246" s="40">
        <f>окт.26!G244</f>
        <v>0</v>
      </c>
      <c r="Q246" s="40">
        <f>ноя.26!G244</f>
        <v>0</v>
      </c>
      <c r="R246" s="40">
        <f>дек.26!G244</f>
        <v>0</v>
      </c>
    </row>
    <row r="247" spans="1:18" x14ac:dyDescent="0.25">
      <c r="A247" s="43"/>
      <c r="B247" s="76"/>
      <c r="C247" s="109">
        <v>243</v>
      </c>
      <c r="D247" s="98">
        <f>СВОД_2025!E247</f>
        <v>-11896.410000000003</v>
      </c>
      <c r="E247" s="99">
        <f t="shared" si="4"/>
        <v>-11065.170000000004</v>
      </c>
      <c r="F247" s="100">
        <f>янв.26!H245+фев.26!H245+мар.26!H245+апр.26!H245+май.26!H245+июн.26!H245+июл.26!H245+авг.26!H245+сен.26!H245+окт.26!H245+ноя.26!H245+дек.26!H245</f>
        <v>9285</v>
      </c>
      <c r="G247" s="40">
        <f>янв.26!G245</f>
        <v>8453.76</v>
      </c>
      <c r="H247" s="40">
        <f>фев.26!G245</f>
        <v>0</v>
      </c>
      <c r="I247" s="40">
        <f>мар.26!G245</f>
        <v>0</v>
      </c>
      <c r="J247" s="40">
        <f>апр.26!G245</f>
        <v>0</v>
      </c>
      <c r="K247" s="40">
        <f>май.26!G245</f>
        <v>0</v>
      </c>
      <c r="L247" s="40">
        <f>июн.26!G245</f>
        <v>0</v>
      </c>
      <c r="M247" s="40">
        <f>июл.26!G245</f>
        <v>0</v>
      </c>
      <c r="N247" s="40">
        <f>авг.26!G245</f>
        <v>0</v>
      </c>
      <c r="O247" s="40">
        <f>сен.26!G245</f>
        <v>0</v>
      </c>
      <c r="P247" s="40">
        <f>окт.26!G245</f>
        <v>0</v>
      </c>
      <c r="Q247" s="40">
        <f>ноя.26!G245</f>
        <v>0</v>
      </c>
      <c r="R247" s="40">
        <f>дек.26!G245</f>
        <v>0</v>
      </c>
    </row>
    <row r="248" spans="1:18" x14ac:dyDescent="0.25">
      <c r="A248" s="42"/>
      <c r="B248" s="76"/>
      <c r="C248" s="109">
        <v>244</v>
      </c>
      <c r="D248" s="98">
        <f>СВОД_2025!E248</f>
        <v>0</v>
      </c>
      <c r="E248" s="99">
        <f t="shared" si="4"/>
        <v>0</v>
      </c>
      <c r="F248" s="100">
        <f>янв.26!H246+фев.26!H246+мар.26!H246+апр.26!H246+май.26!H246+июн.26!H246+июл.26!H246+авг.26!H246+сен.26!H246+окт.26!H246+ноя.26!H246+дек.26!H246</f>
        <v>0</v>
      </c>
      <c r="G248" s="40">
        <f>янв.26!G246</f>
        <v>0</v>
      </c>
      <c r="H248" s="40">
        <f>фев.26!G246</f>
        <v>0</v>
      </c>
      <c r="I248" s="40">
        <f>мар.26!G246</f>
        <v>0</v>
      </c>
      <c r="J248" s="40">
        <f>апр.26!G246</f>
        <v>0</v>
      </c>
      <c r="K248" s="40">
        <f>май.26!G246</f>
        <v>0</v>
      </c>
      <c r="L248" s="40">
        <f>июн.26!G246</f>
        <v>0</v>
      </c>
      <c r="M248" s="40">
        <f>июл.26!G246</f>
        <v>0</v>
      </c>
      <c r="N248" s="40">
        <f>авг.26!G246</f>
        <v>0</v>
      </c>
      <c r="O248" s="40">
        <f>сен.26!G246</f>
        <v>0</v>
      </c>
      <c r="P248" s="40">
        <f>окт.26!G246</f>
        <v>0</v>
      </c>
      <c r="Q248" s="40">
        <f>ноя.26!G246</f>
        <v>0</v>
      </c>
      <c r="R248" s="40">
        <f>дек.26!G246</f>
        <v>0</v>
      </c>
    </row>
    <row r="249" spans="1:18" x14ac:dyDescent="0.25">
      <c r="A249" s="42"/>
      <c r="B249" s="76"/>
      <c r="C249" s="109">
        <v>245</v>
      </c>
      <c r="D249" s="98">
        <f>СВОД_2025!E249</f>
        <v>92.570000000010623</v>
      </c>
      <c r="E249" s="99">
        <f t="shared" si="4"/>
        <v>92.570000000010623</v>
      </c>
      <c r="F249" s="100">
        <f>янв.26!H247+фев.26!H247+мар.26!H247+апр.26!H247+май.26!H247+июн.26!H247+июл.26!H247+авг.26!H247+сен.26!H247+окт.26!H247+ноя.26!H247+дек.26!H247</f>
        <v>0</v>
      </c>
      <c r="G249" s="40">
        <f>янв.26!G247</f>
        <v>0</v>
      </c>
      <c r="H249" s="40">
        <f>фев.26!G247</f>
        <v>0</v>
      </c>
      <c r="I249" s="40">
        <f>мар.26!G247</f>
        <v>0</v>
      </c>
      <c r="J249" s="40">
        <f>апр.26!G247</f>
        <v>0</v>
      </c>
      <c r="K249" s="40">
        <f>май.26!G247</f>
        <v>0</v>
      </c>
      <c r="L249" s="40">
        <f>июн.26!G247</f>
        <v>0</v>
      </c>
      <c r="M249" s="40">
        <f>июл.26!G247</f>
        <v>0</v>
      </c>
      <c r="N249" s="40">
        <f>авг.26!G247</f>
        <v>0</v>
      </c>
      <c r="O249" s="40">
        <f>сен.26!G247</f>
        <v>0</v>
      </c>
      <c r="P249" s="40">
        <f>окт.26!G247</f>
        <v>0</v>
      </c>
      <c r="Q249" s="40">
        <f>ноя.26!G247</f>
        <v>0</v>
      </c>
      <c r="R249" s="40">
        <f>дек.26!G247</f>
        <v>0</v>
      </c>
    </row>
    <row r="250" spans="1:18" x14ac:dyDescent="0.25">
      <c r="A250" s="114"/>
      <c r="B250" s="76"/>
      <c r="C250" s="109">
        <v>246</v>
      </c>
      <c r="D250" s="98">
        <f>СВОД_2025!E250</f>
        <v>23668.970000000012</v>
      </c>
      <c r="E250" s="99">
        <f t="shared" si="4"/>
        <v>23668.970000000012</v>
      </c>
      <c r="F250" s="100">
        <f>янв.26!H248+фев.26!H248+мар.26!H248+апр.26!H248+май.26!H248+июн.26!H248+июл.26!H248+авг.26!H248+сен.26!H248+окт.26!H248+ноя.26!H248+дек.26!H248</f>
        <v>0</v>
      </c>
      <c r="G250" s="40">
        <f>янв.26!G248</f>
        <v>0</v>
      </c>
      <c r="H250" s="40">
        <f>фев.26!G248</f>
        <v>0</v>
      </c>
      <c r="I250" s="40">
        <f>мар.26!G248</f>
        <v>0</v>
      </c>
      <c r="J250" s="40">
        <f>апр.26!G248</f>
        <v>0</v>
      </c>
      <c r="K250" s="40">
        <f>май.26!G248</f>
        <v>0</v>
      </c>
      <c r="L250" s="40">
        <f>июн.26!G248</f>
        <v>0</v>
      </c>
      <c r="M250" s="40">
        <f>июл.26!G248</f>
        <v>0</v>
      </c>
      <c r="N250" s="40">
        <f>авг.26!G248</f>
        <v>0</v>
      </c>
      <c r="O250" s="40">
        <f>сен.26!G248</f>
        <v>0</v>
      </c>
      <c r="P250" s="40">
        <f>окт.26!G248</f>
        <v>0</v>
      </c>
      <c r="Q250" s="40">
        <f>ноя.26!G248</f>
        <v>0</v>
      </c>
      <c r="R250" s="40">
        <f>дек.26!G248</f>
        <v>0</v>
      </c>
    </row>
    <row r="251" spans="1:18" x14ac:dyDescent="0.25">
      <c r="A251" s="114"/>
      <c r="B251" s="76"/>
      <c r="C251" s="109">
        <v>247</v>
      </c>
      <c r="D251" s="98">
        <f>СВОД_2025!E251</f>
        <v>1373.08</v>
      </c>
      <c r="E251" s="99">
        <f t="shared" si="4"/>
        <v>1373.08</v>
      </c>
      <c r="F251" s="100">
        <f>янв.26!H249+фев.26!H249+мар.26!H249+апр.26!H249+май.26!H249+июн.26!H249+июл.26!H249+авг.26!H249+сен.26!H249+окт.26!H249+ноя.26!H249+дек.26!H249</f>
        <v>0</v>
      </c>
      <c r="G251" s="40">
        <f>янв.26!G249</f>
        <v>0</v>
      </c>
      <c r="H251" s="40">
        <f>фев.26!G249</f>
        <v>0</v>
      </c>
      <c r="I251" s="40">
        <f>мар.26!G249</f>
        <v>0</v>
      </c>
      <c r="J251" s="40">
        <f>апр.26!G249</f>
        <v>0</v>
      </c>
      <c r="K251" s="40">
        <f>май.26!G249</f>
        <v>0</v>
      </c>
      <c r="L251" s="40">
        <f>июн.26!G249</f>
        <v>0</v>
      </c>
      <c r="M251" s="40">
        <f>июл.26!G249</f>
        <v>0</v>
      </c>
      <c r="N251" s="40">
        <f>авг.26!G249</f>
        <v>0</v>
      </c>
      <c r="O251" s="40">
        <f>сен.26!G249</f>
        <v>0</v>
      </c>
      <c r="P251" s="40">
        <f>окт.26!G249</f>
        <v>0</v>
      </c>
      <c r="Q251" s="40">
        <f>ноя.26!G249</f>
        <v>0</v>
      </c>
      <c r="R251" s="40">
        <f>дек.26!G249</f>
        <v>0</v>
      </c>
    </row>
    <row r="252" spans="1:18" x14ac:dyDescent="0.25">
      <c r="A252" s="114"/>
      <c r="B252" s="76"/>
      <c r="C252" s="109">
        <v>248</v>
      </c>
      <c r="D252" s="98">
        <f>СВОД_2025!E252</f>
        <v>-41.25</v>
      </c>
      <c r="E252" s="99">
        <f t="shared" si="4"/>
        <v>-41.25</v>
      </c>
      <c r="F252" s="100">
        <f>янв.26!H250+фев.26!H250+мар.26!H250+апр.26!H250+май.26!H250+июн.26!H250+июл.26!H250+авг.26!H250+сен.26!H250+окт.26!H250+ноя.26!H250+дек.26!H250</f>
        <v>0</v>
      </c>
      <c r="G252" s="40">
        <f>янв.26!G250</f>
        <v>0</v>
      </c>
      <c r="H252" s="40">
        <f>фев.26!G250</f>
        <v>0</v>
      </c>
      <c r="I252" s="40">
        <f>мар.26!G250</f>
        <v>0</v>
      </c>
      <c r="J252" s="40">
        <f>апр.26!G250</f>
        <v>0</v>
      </c>
      <c r="K252" s="40">
        <f>май.26!G250</f>
        <v>0</v>
      </c>
      <c r="L252" s="40">
        <f>июн.26!G250</f>
        <v>0</v>
      </c>
      <c r="M252" s="40">
        <f>июл.26!G250</f>
        <v>0</v>
      </c>
      <c r="N252" s="40">
        <f>авг.26!G250</f>
        <v>0</v>
      </c>
      <c r="O252" s="40">
        <f>сен.26!G250</f>
        <v>0</v>
      </c>
      <c r="P252" s="40">
        <f>окт.26!G250</f>
        <v>0</v>
      </c>
      <c r="Q252" s="40">
        <f>ноя.26!G250</f>
        <v>0</v>
      </c>
      <c r="R252" s="40">
        <f>дек.26!G250</f>
        <v>0</v>
      </c>
    </row>
    <row r="253" spans="1:18" x14ac:dyDescent="0.25">
      <c r="A253" s="114"/>
      <c r="B253" s="76"/>
      <c r="C253" s="109">
        <v>249</v>
      </c>
      <c r="D253" s="98">
        <f>СВОД_2025!E253</f>
        <v>-3936.5100000000039</v>
      </c>
      <c r="E253" s="99">
        <f t="shared" si="4"/>
        <v>-3936.5100000000039</v>
      </c>
      <c r="F253" s="100">
        <f>янв.26!H251+фев.26!H251+мар.26!H251+апр.26!H251+май.26!H251+июн.26!H251+июл.26!H251+авг.26!H251+сен.26!H251+окт.26!H251+ноя.26!H251+дек.26!H251</f>
        <v>0</v>
      </c>
      <c r="G253" s="40">
        <f>янв.26!G251</f>
        <v>0</v>
      </c>
      <c r="H253" s="40">
        <f>фев.26!G251</f>
        <v>0</v>
      </c>
      <c r="I253" s="40">
        <f>мар.26!G251</f>
        <v>0</v>
      </c>
      <c r="J253" s="40">
        <f>апр.26!G251</f>
        <v>0</v>
      </c>
      <c r="K253" s="40">
        <f>май.26!G251</f>
        <v>0</v>
      </c>
      <c r="L253" s="40">
        <f>июн.26!G251</f>
        <v>0</v>
      </c>
      <c r="M253" s="40">
        <f>июл.26!G251</f>
        <v>0</v>
      </c>
      <c r="N253" s="40">
        <f>авг.26!G251</f>
        <v>0</v>
      </c>
      <c r="O253" s="40">
        <f>сен.26!G251</f>
        <v>0</v>
      </c>
      <c r="P253" s="40">
        <f>окт.26!G251</f>
        <v>0</v>
      </c>
      <c r="Q253" s="40">
        <f>ноя.26!G251</f>
        <v>0</v>
      </c>
      <c r="R253" s="40">
        <f>дек.26!G251</f>
        <v>0</v>
      </c>
    </row>
    <row r="254" spans="1:18" x14ac:dyDescent="0.25">
      <c r="A254" s="114"/>
      <c r="B254" s="76"/>
      <c r="C254" s="109">
        <v>250</v>
      </c>
      <c r="D254" s="98">
        <f>СВОД_2025!E254</f>
        <v>-71.22</v>
      </c>
      <c r="E254" s="99">
        <f t="shared" si="4"/>
        <v>-71.22</v>
      </c>
      <c r="F254" s="100">
        <f>янв.26!H252+фев.26!H252+мар.26!H252+апр.26!H252+май.26!H252+июн.26!H252+июл.26!H252+авг.26!H252+сен.26!H252+окт.26!H252+ноя.26!H252+дек.26!H252</f>
        <v>0</v>
      </c>
      <c r="G254" s="40">
        <f>янв.26!G252</f>
        <v>0</v>
      </c>
      <c r="H254" s="40">
        <f>фев.26!G252</f>
        <v>0</v>
      </c>
      <c r="I254" s="40">
        <f>мар.26!G252</f>
        <v>0</v>
      </c>
      <c r="J254" s="40">
        <f>апр.26!G252</f>
        <v>0</v>
      </c>
      <c r="K254" s="40">
        <f>май.26!G252</f>
        <v>0</v>
      </c>
      <c r="L254" s="40">
        <f>июн.26!G252</f>
        <v>0</v>
      </c>
      <c r="M254" s="40">
        <f>июл.26!G252</f>
        <v>0</v>
      </c>
      <c r="N254" s="40">
        <f>авг.26!G252</f>
        <v>0</v>
      </c>
      <c r="O254" s="40">
        <f>сен.26!G252</f>
        <v>0</v>
      </c>
      <c r="P254" s="40">
        <f>окт.26!G252</f>
        <v>0</v>
      </c>
      <c r="Q254" s="40">
        <f>ноя.26!G252</f>
        <v>0</v>
      </c>
      <c r="R254" s="40">
        <f>дек.26!G252</f>
        <v>0</v>
      </c>
    </row>
    <row r="255" spans="1:18" x14ac:dyDescent="0.25">
      <c r="A255" s="114"/>
      <c r="B255" s="76"/>
      <c r="C255" s="109">
        <v>251</v>
      </c>
      <c r="D255" s="98">
        <f>СВОД_2025!E255</f>
        <v>-4190.9200000000028</v>
      </c>
      <c r="E255" s="99">
        <f t="shared" si="4"/>
        <v>-13537.860000000004</v>
      </c>
      <c r="F255" s="100">
        <f>янв.26!H253+фев.26!H253+мар.26!H253+апр.26!H253+май.26!H253+июн.26!H253+июл.26!H253+авг.26!H253+сен.26!H253+окт.26!H253+ноя.26!H253+дек.26!H253</f>
        <v>0</v>
      </c>
      <c r="G255" s="40">
        <f>янв.26!G253</f>
        <v>9346.94</v>
      </c>
      <c r="H255" s="40">
        <f>фев.26!G253</f>
        <v>0</v>
      </c>
      <c r="I255" s="40">
        <f>мар.26!G253</f>
        <v>0</v>
      </c>
      <c r="J255" s="40">
        <f>апр.26!G253</f>
        <v>0</v>
      </c>
      <c r="K255" s="40">
        <f>май.26!G253</f>
        <v>0</v>
      </c>
      <c r="L255" s="40">
        <f>июн.26!G253</f>
        <v>0</v>
      </c>
      <c r="M255" s="40">
        <f>июл.26!G253</f>
        <v>0</v>
      </c>
      <c r="N255" s="40">
        <f>авг.26!G253</f>
        <v>0</v>
      </c>
      <c r="O255" s="40">
        <f>сен.26!G253</f>
        <v>0</v>
      </c>
      <c r="P255" s="40">
        <f>окт.26!G253</f>
        <v>0</v>
      </c>
      <c r="Q255" s="40">
        <f>ноя.26!G253</f>
        <v>0</v>
      </c>
      <c r="R255" s="40">
        <f>дек.26!G253</f>
        <v>0</v>
      </c>
    </row>
    <row r="256" spans="1:18" x14ac:dyDescent="0.25">
      <c r="A256" s="114"/>
      <c r="B256" s="76"/>
      <c r="C256" s="109">
        <v>252</v>
      </c>
      <c r="D256" s="98">
        <f>СВОД_2025!E256</f>
        <v>-770.22</v>
      </c>
      <c r="E256" s="99">
        <f t="shared" si="4"/>
        <v>-770.22</v>
      </c>
      <c r="F256" s="100">
        <f>янв.26!H254+фев.26!H254+мар.26!H254+апр.26!H254+май.26!H254+июн.26!H254+июл.26!H254+авг.26!H254+сен.26!H254+окт.26!H254+ноя.26!H254+дек.26!H254</f>
        <v>0</v>
      </c>
      <c r="G256" s="40">
        <f>янв.26!G254</f>
        <v>0</v>
      </c>
      <c r="H256" s="40">
        <f>фев.26!G254</f>
        <v>0</v>
      </c>
      <c r="I256" s="40">
        <f>мар.26!G254</f>
        <v>0</v>
      </c>
      <c r="J256" s="40">
        <f>апр.26!G254</f>
        <v>0</v>
      </c>
      <c r="K256" s="40">
        <f>май.26!G254</f>
        <v>0</v>
      </c>
      <c r="L256" s="40">
        <f>июн.26!G254</f>
        <v>0</v>
      </c>
      <c r="M256" s="40">
        <f>июл.26!G254</f>
        <v>0</v>
      </c>
      <c r="N256" s="40">
        <f>авг.26!G254</f>
        <v>0</v>
      </c>
      <c r="O256" s="40">
        <f>сен.26!G254</f>
        <v>0</v>
      </c>
      <c r="P256" s="40">
        <f>окт.26!G254</f>
        <v>0</v>
      </c>
      <c r="Q256" s="40">
        <f>ноя.26!G254</f>
        <v>0</v>
      </c>
      <c r="R256" s="40">
        <f>дек.26!G254</f>
        <v>0</v>
      </c>
    </row>
    <row r="257" spans="1:18" x14ac:dyDescent="0.25">
      <c r="A257" s="114"/>
      <c r="B257" s="76"/>
      <c r="C257" s="109">
        <v>253</v>
      </c>
      <c r="D257" s="98">
        <f>СВОД_2025!E257</f>
        <v>-6184.6900000000005</v>
      </c>
      <c r="E257" s="99">
        <f t="shared" si="4"/>
        <v>-10659.61</v>
      </c>
      <c r="F257" s="100">
        <f>янв.26!H255+фев.26!H255+мар.26!H255+апр.26!H255+май.26!H255+июн.26!H255+июл.26!H255+авг.26!H255+сен.26!H255+окт.26!H255+ноя.26!H255+дек.26!H255</f>
        <v>0</v>
      </c>
      <c r="G257" s="40">
        <f>янв.26!G255</f>
        <v>4474.92</v>
      </c>
      <c r="H257" s="40">
        <f>фев.26!G255</f>
        <v>0</v>
      </c>
      <c r="I257" s="40">
        <f>мар.26!G255</f>
        <v>0</v>
      </c>
      <c r="J257" s="40">
        <f>апр.26!G255</f>
        <v>0</v>
      </c>
      <c r="K257" s="40">
        <f>май.26!G255</f>
        <v>0</v>
      </c>
      <c r="L257" s="40">
        <f>июн.26!G255</f>
        <v>0</v>
      </c>
      <c r="M257" s="40">
        <f>июл.26!G255</f>
        <v>0</v>
      </c>
      <c r="N257" s="40">
        <f>авг.26!G255</f>
        <v>0</v>
      </c>
      <c r="O257" s="40">
        <f>сен.26!G255</f>
        <v>0</v>
      </c>
      <c r="P257" s="40">
        <f>окт.26!G255</f>
        <v>0</v>
      </c>
      <c r="Q257" s="40">
        <f>ноя.26!G255</f>
        <v>0</v>
      </c>
      <c r="R257" s="40">
        <f>дек.26!G255</f>
        <v>0</v>
      </c>
    </row>
    <row r="258" spans="1:18" x14ac:dyDescent="0.25">
      <c r="A258" s="114"/>
      <c r="B258" s="76"/>
      <c r="C258" s="109">
        <v>254</v>
      </c>
      <c r="D258" s="98">
        <f>СВОД_2025!E258</f>
        <v>-120.04000000000005</v>
      </c>
      <c r="E258" s="99">
        <f t="shared" si="4"/>
        <v>-120.04000000000005</v>
      </c>
      <c r="F258" s="100">
        <f>янв.26!H256+фев.26!H256+мар.26!H256+апр.26!H256+май.26!H256+июн.26!H256+июл.26!H256+авг.26!H256+сен.26!H256+окт.26!H256+ноя.26!H256+дек.26!H256</f>
        <v>0</v>
      </c>
      <c r="G258" s="40">
        <f>янв.26!G256</f>
        <v>0</v>
      </c>
      <c r="H258" s="40">
        <f>фев.26!G256</f>
        <v>0</v>
      </c>
      <c r="I258" s="40">
        <f>мар.26!G256</f>
        <v>0</v>
      </c>
      <c r="J258" s="40">
        <f>апр.26!G256</f>
        <v>0</v>
      </c>
      <c r="K258" s="40">
        <f>май.26!G256</f>
        <v>0</v>
      </c>
      <c r="L258" s="40">
        <f>июн.26!G256</f>
        <v>0</v>
      </c>
      <c r="M258" s="40">
        <f>июл.26!G256</f>
        <v>0</v>
      </c>
      <c r="N258" s="40">
        <f>авг.26!G256</f>
        <v>0</v>
      </c>
      <c r="O258" s="40">
        <f>сен.26!G256</f>
        <v>0</v>
      </c>
      <c r="P258" s="40">
        <f>окт.26!G256</f>
        <v>0</v>
      </c>
      <c r="Q258" s="40">
        <f>ноя.26!G256</f>
        <v>0</v>
      </c>
      <c r="R258" s="40">
        <f>дек.26!G256</f>
        <v>0</v>
      </c>
    </row>
    <row r="259" spans="1:18" x14ac:dyDescent="0.25">
      <c r="A259" s="114"/>
      <c r="B259" s="76"/>
      <c r="C259" s="109">
        <v>256</v>
      </c>
      <c r="D259" s="98">
        <f>СВОД_2025!E259</f>
        <v>-1440.8800000000006</v>
      </c>
      <c r="E259" s="99">
        <f t="shared" si="4"/>
        <v>-1440.8800000000006</v>
      </c>
      <c r="F259" s="100">
        <f>янв.26!H257+фев.26!H257+мар.26!H257+апр.26!H257+май.26!H257+июн.26!H257+июл.26!H257+авг.26!H257+сен.26!H257+окт.26!H257+ноя.26!H257+дек.26!H257</f>
        <v>0</v>
      </c>
      <c r="G259" s="40">
        <f>янв.26!G257</f>
        <v>0</v>
      </c>
      <c r="H259" s="40">
        <f>фев.26!G257</f>
        <v>0</v>
      </c>
      <c r="I259" s="40">
        <f>мар.26!G257</f>
        <v>0</v>
      </c>
      <c r="J259" s="40">
        <f>апр.26!G257</f>
        <v>0</v>
      </c>
      <c r="K259" s="40">
        <f>май.26!G257</f>
        <v>0</v>
      </c>
      <c r="L259" s="40">
        <f>июн.26!G257</f>
        <v>0</v>
      </c>
      <c r="M259" s="40">
        <f>июл.26!G257</f>
        <v>0</v>
      </c>
      <c r="N259" s="40">
        <f>авг.26!G257</f>
        <v>0</v>
      </c>
      <c r="O259" s="40">
        <f>сен.26!G257</f>
        <v>0</v>
      </c>
      <c r="P259" s="40">
        <f>окт.26!G257</f>
        <v>0</v>
      </c>
      <c r="Q259" s="40">
        <f>ноя.26!G257</f>
        <v>0</v>
      </c>
      <c r="R259" s="40">
        <f>дек.26!G257</f>
        <v>0</v>
      </c>
    </row>
    <row r="260" spans="1:18" x14ac:dyDescent="0.25">
      <c r="A260" s="114"/>
      <c r="B260" s="76"/>
      <c r="C260" s="109">
        <v>258</v>
      </c>
      <c r="D260" s="98">
        <f>СВОД_2025!E260</f>
        <v>-4210.0800000000017</v>
      </c>
      <c r="E260" s="99">
        <f t="shared" si="4"/>
        <v>-6078.2100000000019</v>
      </c>
      <c r="F260" s="100">
        <f>янв.26!H258+фев.26!H258+мар.26!H258+апр.26!H258+май.26!H258+июн.26!H258+июл.26!H258+авг.26!H258+сен.26!H258+окт.26!H258+ноя.26!H258+дек.26!H258</f>
        <v>0</v>
      </c>
      <c r="G260" s="40">
        <f>янв.26!G258</f>
        <v>1868.13</v>
      </c>
      <c r="H260" s="40">
        <f>фев.26!G258</f>
        <v>0</v>
      </c>
      <c r="I260" s="40">
        <f>мар.26!G258</f>
        <v>0</v>
      </c>
      <c r="J260" s="40">
        <f>апр.26!G258</f>
        <v>0</v>
      </c>
      <c r="K260" s="40">
        <f>май.26!G258</f>
        <v>0</v>
      </c>
      <c r="L260" s="40">
        <f>июн.26!G258</f>
        <v>0</v>
      </c>
      <c r="M260" s="40">
        <f>июл.26!G258</f>
        <v>0</v>
      </c>
      <c r="N260" s="40">
        <f>авг.26!G258</f>
        <v>0</v>
      </c>
      <c r="O260" s="40">
        <f>сен.26!G258</f>
        <v>0</v>
      </c>
      <c r="P260" s="40">
        <f>окт.26!G258</f>
        <v>0</v>
      </c>
      <c r="Q260" s="40">
        <f>ноя.26!G258</f>
        <v>0</v>
      </c>
      <c r="R260" s="40">
        <f>дек.26!G258</f>
        <v>0</v>
      </c>
    </row>
    <row r="261" spans="1:18" x14ac:dyDescent="0.25">
      <c r="A261" s="114"/>
      <c r="B261" s="76"/>
      <c r="C261" s="109">
        <v>259</v>
      </c>
      <c r="D261" s="98">
        <f>СВОД_2025!E261</f>
        <v>0</v>
      </c>
      <c r="E261" s="99">
        <f t="shared" si="4"/>
        <v>0</v>
      </c>
      <c r="F261" s="100">
        <f>янв.26!H259+фев.26!H259+мар.26!H259+апр.26!H259+май.26!H259+июн.26!H259+июл.26!H259+авг.26!H259+сен.26!H259+окт.26!H259+ноя.26!H259+дек.26!H259</f>
        <v>0</v>
      </c>
      <c r="G261" s="40">
        <f>янв.26!G259</f>
        <v>0</v>
      </c>
      <c r="H261" s="40">
        <f>фев.26!G259</f>
        <v>0</v>
      </c>
      <c r="I261" s="40">
        <f>мар.26!G259</f>
        <v>0</v>
      </c>
      <c r="J261" s="40">
        <f>апр.26!G259</f>
        <v>0</v>
      </c>
      <c r="K261" s="40">
        <f>май.26!G259</f>
        <v>0</v>
      </c>
      <c r="L261" s="40">
        <f>июн.26!G259</f>
        <v>0</v>
      </c>
      <c r="M261" s="40">
        <f>июл.26!G259</f>
        <v>0</v>
      </c>
      <c r="N261" s="40">
        <f>авг.26!G259</f>
        <v>0</v>
      </c>
      <c r="O261" s="40">
        <f>сен.26!G259</f>
        <v>0</v>
      </c>
      <c r="P261" s="40">
        <f>окт.26!G259</f>
        <v>0</v>
      </c>
      <c r="Q261" s="40">
        <f>ноя.26!G259</f>
        <v>0</v>
      </c>
      <c r="R261" s="40">
        <f>дек.26!G259</f>
        <v>0</v>
      </c>
    </row>
    <row r="262" spans="1:18" x14ac:dyDescent="0.25">
      <c r="A262" s="114"/>
      <c r="B262" s="76"/>
      <c r="C262" s="109">
        <v>260</v>
      </c>
      <c r="D262" s="98">
        <f>СВОД_2025!E262</f>
        <v>72.149999999999864</v>
      </c>
      <c r="E262" s="99">
        <f t="shared" si="4"/>
        <v>72.149999999999864</v>
      </c>
      <c r="F262" s="100">
        <f>янв.26!H260+фев.26!H260+мар.26!H260+апр.26!H260+май.26!H260+июн.26!H260+июл.26!H260+авг.26!H260+сен.26!H260+окт.26!H260+ноя.26!H260+дек.26!H260</f>
        <v>0</v>
      </c>
      <c r="G262" s="40">
        <f>янв.26!G260</f>
        <v>0</v>
      </c>
      <c r="H262" s="40">
        <f>фев.26!G260</f>
        <v>0</v>
      </c>
      <c r="I262" s="40">
        <f>мар.26!G260</f>
        <v>0</v>
      </c>
      <c r="J262" s="40">
        <f>апр.26!G260</f>
        <v>0</v>
      </c>
      <c r="K262" s="40">
        <f>май.26!G260</f>
        <v>0</v>
      </c>
      <c r="L262" s="40">
        <f>июн.26!G260</f>
        <v>0</v>
      </c>
      <c r="M262" s="40">
        <f>июл.26!G260</f>
        <v>0</v>
      </c>
      <c r="N262" s="40">
        <f>авг.26!G260</f>
        <v>0</v>
      </c>
      <c r="O262" s="40">
        <f>сен.26!G260</f>
        <v>0</v>
      </c>
      <c r="P262" s="40">
        <f>окт.26!G260</f>
        <v>0</v>
      </c>
      <c r="Q262" s="40">
        <f>ноя.26!G260</f>
        <v>0</v>
      </c>
      <c r="R262" s="40">
        <f>дек.26!G260</f>
        <v>0</v>
      </c>
    </row>
    <row r="263" spans="1:18" x14ac:dyDescent="0.25">
      <c r="A263" s="114"/>
      <c r="B263" s="76"/>
      <c r="C263" s="109">
        <v>261</v>
      </c>
      <c r="D263" s="98">
        <f>СВОД_2025!E263</f>
        <v>0</v>
      </c>
      <c r="E263" s="99">
        <f t="shared" si="4"/>
        <v>0</v>
      </c>
      <c r="F263" s="100">
        <f>янв.26!H261+фев.26!H261+мар.26!H261+апр.26!H261+май.26!H261+июн.26!H261+июл.26!H261+авг.26!H261+сен.26!H261+окт.26!H261+ноя.26!H261+дек.26!H261</f>
        <v>0</v>
      </c>
      <c r="G263" s="40">
        <f>янв.26!G261</f>
        <v>0</v>
      </c>
      <c r="H263" s="40">
        <f>фев.26!G261</f>
        <v>0</v>
      </c>
      <c r="I263" s="40">
        <f>мар.26!G261</f>
        <v>0</v>
      </c>
      <c r="J263" s="40">
        <f>апр.26!G261</f>
        <v>0</v>
      </c>
      <c r="K263" s="40">
        <f>май.26!G261</f>
        <v>0</v>
      </c>
      <c r="L263" s="40">
        <f>июн.26!G261</f>
        <v>0</v>
      </c>
      <c r="M263" s="40">
        <f>июл.26!G261</f>
        <v>0</v>
      </c>
      <c r="N263" s="40">
        <f>авг.26!G261</f>
        <v>0</v>
      </c>
      <c r="O263" s="40">
        <f>сен.26!G261</f>
        <v>0</v>
      </c>
      <c r="P263" s="40">
        <f>окт.26!G261</f>
        <v>0</v>
      </c>
      <c r="Q263" s="40">
        <f>ноя.26!G261</f>
        <v>0</v>
      </c>
      <c r="R263" s="40">
        <f>дек.26!G261</f>
        <v>0</v>
      </c>
    </row>
    <row r="264" spans="1:18" x14ac:dyDescent="0.25">
      <c r="A264" s="114"/>
      <c r="B264" s="76"/>
      <c r="C264" s="109">
        <v>262</v>
      </c>
      <c r="D264" s="98">
        <f>СВОД_2025!E264</f>
        <v>-77.900000000000006</v>
      </c>
      <c r="E264" s="99">
        <f t="shared" si="4"/>
        <v>-1812.5600000000002</v>
      </c>
      <c r="F264" s="100">
        <f>янв.26!H262+фев.26!H262+мар.26!H262+апр.26!H262+май.26!H262+июн.26!H262+июл.26!H262+авг.26!H262+сен.26!H262+окт.26!H262+ноя.26!H262+дек.26!H262</f>
        <v>0</v>
      </c>
      <c r="G264" s="40">
        <f>янв.26!G262</f>
        <v>1734.66</v>
      </c>
      <c r="H264" s="40">
        <f>фев.26!G262</f>
        <v>0</v>
      </c>
      <c r="I264" s="40">
        <f>мар.26!G262</f>
        <v>0</v>
      </c>
      <c r="J264" s="40">
        <f>апр.26!G262</f>
        <v>0</v>
      </c>
      <c r="K264" s="40">
        <f>май.26!G262</f>
        <v>0</v>
      </c>
      <c r="L264" s="40">
        <f>июн.26!G262</f>
        <v>0</v>
      </c>
      <c r="M264" s="40">
        <f>июл.26!G262</f>
        <v>0</v>
      </c>
      <c r="N264" s="40">
        <f>авг.26!G262</f>
        <v>0</v>
      </c>
      <c r="O264" s="40">
        <f>сен.26!G262</f>
        <v>0</v>
      </c>
      <c r="P264" s="40">
        <f>окт.26!G262</f>
        <v>0</v>
      </c>
      <c r="Q264" s="40">
        <f>ноя.26!G262</f>
        <v>0</v>
      </c>
      <c r="R264" s="40">
        <f>дек.26!G262</f>
        <v>0</v>
      </c>
    </row>
    <row r="265" spans="1:18" x14ac:dyDescent="0.25">
      <c r="A265" s="114"/>
      <c r="B265" s="76"/>
      <c r="C265" s="109">
        <v>263</v>
      </c>
      <c r="D265" s="98">
        <f>СВОД_2025!E265</f>
        <v>0</v>
      </c>
      <c r="E265" s="99">
        <f t="shared" si="4"/>
        <v>0</v>
      </c>
      <c r="F265" s="100">
        <f>янв.26!H263+фев.26!H263+мар.26!H263+апр.26!H263+май.26!H263+июн.26!H263+июл.26!H263+авг.26!H263+сен.26!H263+окт.26!H263+ноя.26!H263+дек.26!H263</f>
        <v>0</v>
      </c>
      <c r="G265" s="40">
        <f>янв.26!G263</f>
        <v>0</v>
      </c>
      <c r="H265" s="40">
        <f>фев.26!G263</f>
        <v>0</v>
      </c>
      <c r="I265" s="40">
        <f>мар.26!G263</f>
        <v>0</v>
      </c>
      <c r="J265" s="40">
        <f>апр.26!G263</f>
        <v>0</v>
      </c>
      <c r="K265" s="40">
        <f>май.26!G263</f>
        <v>0</v>
      </c>
      <c r="L265" s="40">
        <f>июн.26!G263</f>
        <v>0</v>
      </c>
      <c r="M265" s="40">
        <f>июл.26!G263</f>
        <v>0</v>
      </c>
      <c r="N265" s="40">
        <f>авг.26!G263</f>
        <v>0</v>
      </c>
      <c r="O265" s="40">
        <f>сен.26!G263</f>
        <v>0</v>
      </c>
      <c r="P265" s="40">
        <f>окт.26!G263</f>
        <v>0</v>
      </c>
      <c r="Q265" s="40">
        <f>ноя.26!G263</f>
        <v>0</v>
      </c>
      <c r="R265" s="40">
        <f>дек.26!G263</f>
        <v>0</v>
      </c>
    </row>
    <row r="266" spans="1:18" x14ac:dyDescent="0.25">
      <c r="A266" s="114"/>
      <c r="B266" s="76"/>
      <c r="C266" s="109">
        <v>264</v>
      </c>
      <c r="D266" s="98">
        <f>СВОД_2025!E266</f>
        <v>0</v>
      </c>
      <c r="E266" s="99">
        <f t="shared" si="4"/>
        <v>0</v>
      </c>
      <c r="F266" s="100">
        <f>янв.26!H264+фев.26!H264+мар.26!H264+апр.26!H264+май.26!H264+июн.26!H264+июл.26!H264+авг.26!H264+сен.26!H264+окт.26!H264+ноя.26!H264+дек.26!H264</f>
        <v>0</v>
      </c>
      <c r="G266" s="40">
        <f>янв.26!G264</f>
        <v>0</v>
      </c>
      <c r="H266" s="40">
        <f>фев.26!G264</f>
        <v>0</v>
      </c>
      <c r="I266" s="40">
        <f>мар.26!G264</f>
        <v>0</v>
      </c>
      <c r="J266" s="40">
        <f>апр.26!G264</f>
        <v>0</v>
      </c>
      <c r="K266" s="40">
        <f>май.26!G264</f>
        <v>0</v>
      </c>
      <c r="L266" s="40">
        <f>июн.26!G264</f>
        <v>0</v>
      </c>
      <c r="M266" s="40">
        <f>июл.26!G264</f>
        <v>0</v>
      </c>
      <c r="N266" s="40">
        <f>авг.26!G264</f>
        <v>0</v>
      </c>
      <c r="O266" s="40">
        <f>сен.26!G264</f>
        <v>0</v>
      </c>
      <c r="P266" s="40">
        <f>окт.26!G264</f>
        <v>0</v>
      </c>
      <c r="Q266" s="40">
        <f>ноя.26!G264</f>
        <v>0</v>
      </c>
      <c r="R266" s="40">
        <f>дек.26!G264</f>
        <v>0</v>
      </c>
    </row>
    <row r="267" spans="1:18" x14ac:dyDescent="0.25">
      <c r="A267" s="114"/>
      <c r="B267" s="76"/>
      <c r="C267" s="109">
        <v>265</v>
      </c>
      <c r="D267" s="98">
        <f>СВОД_2025!E267</f>
        <v>-4348.2</v>
      </c>
      <c r="E267" s="99">
        <f t="shared" si="4"/>
        <v>981.40000000000055</v>
      </c>
      <c r="F267" s="100">
        <f>янв.26!H265+фев.26!H265+мар.26!H265+апр.26!H265+май.26!H265+июн.26!H265+июл.26!H265+авг.26!H265+сен.26!H265+окт.26!H265+ноя.26!H265+дек.26!H265</f>
        <v>6000</v>
      </c>
      <c r="G267" s="40">
        <f>янв.26!G265</f>
        <v>670.40000000000009</v>
      </c>
      <c r="H267" s="40">
        <f>фев.26!G265</f>
        <v>0</v>
      </c>
      <c r="I267" s="40">
        <f>мар.26!G265</f>
        <v>0</v>
      </c>
      <c r="J267" s="40">
        <f>апр.26!G265</f>
        <v>0</v>
      </c>
      <c r="K267" s="40">
        <f>май.26!G265</f>
        <v>0</v>
      </c>
      <c r="L267" s="40">
        <f>июн.26!G265</f>
        <v>0</v>
      </c>
      <c r="M267" s="40">
        <f>июл.26!G265</f>
        <v>0</v>
      </c>
      <c r="N267" s="40">
        <f>авг.26!G265</f>
        <v>0</v>
      </c>
      <c r="O267" s="40">
        <f>сен.26!G265</f>
        <v>0</v>
      </c>
      <c r="P267" s="40">
        <f>окт.26!G265</f>
        <v>0</v>
      </c>
      <c r="Q267" s="40">
        <f>ноя.26!G265</f>
        <v>0</v>
      </c>
      <c r="R267" s="40">
        <f>дек.26!G265</f>
        <v>0</v>
      </c>
    </row>
    <row r="268" spans="1:18" x14ac:dyDescent="0.25">
      <c r="A268" s="114"/>
      <c r="B268" s="76"/>
      <c r="C268" s="109">
        <v>266</v>
      </c>
      <c r="D268" s="98">
        <f>СВОД_2025!E268</f>
        <v>-18140.700000000012</v>
      </c>
      <c r="E268" s="99">
        <f t="shared" si="4"/>
        <v>-6695.1000000000113</v>
      </c>
      <c r="F268" s="100">
        <f>янв.26!H266+фев.26!H266+мар.26!H266+апр.26!H266+май.26!H266+июн.26!H266+июл.26!H266+авг.26!H266+сен.26!H266+окт.26!H266+ноя.26!H266+дек.26!H266</f>
        <v>20000</v>
      </c>
      <c r="G268" s="40">
        <f>янв.26!G266</f>
        <v>8554.4</v>
      </c>
      <c r="H268" s="40">
        <f>фев.26!G266</f>
        <v>0</v>
      </c>
      <c r="I268" s="40">
        <f>мар.26!G266</f>
        <v>0</v>
      </c>
      <c r="J268" s="40">
        <f>апр.26!G266</f>
        <v>0</v>
      </c>
      <c r="K268" s="40">
        <f>май.26!G266</f>
        <v>0</v>
      </c>
      <c r="L268" s="40">
        <f>июн.26!G266</f>
        <v>0</v>
      </c>
      <c r="M268" s="40">
        <f>июл.26!G266</f>
        <v>0</v>
      </c>
      <c r="N268" s="40">
        <f>авг.26!G266</f>
        <v>0</v>
      </c>
      <c r="O268" s="40">
        <f>сен.26!G266</f>
        <v>0</v>
      </c>
      <c r="P268" s="40">
        <f>окт.26!G266</f>
        <v>0</v>
      </c>
      <c r="Q268" s="40">
        <f>ноя.26!G266</f>
        <v>0</v>
      </c>
      <c r="R268" s="40">
        <f>дек.26!G266</f>
        <v>0</v>
      </c>
    </row>
    <row r="269" spans="1:18" x14ac:dyDescent="0.25">
      <c r="A269" s="114"/>
      <c r="B269" s="76"/>
      <c r="C269" s="109">
        <v>267</v>
      </c>
      <c r="D269" s="98">
        <f>СВОД_2025!E269</f>
        <v>-24691.49</v>
      </c>
      <c r="E269" s="99">
        <f t="shared" ref="E269:E332" si="5">F269-G269-H269-I269-J269-K269-L269-M269-N269-O269-P269-Q269-R269+D269</f>
        <v>-30448.550000000003</v>
      </c>
      <c r="F269" s="100">
        <f>янв.26!H267+фев.26!H267+мар.26!H267+апр.26!H267+май.26!H267+июн.26!H267+июл.26!H267+авг.26!H267+сен.26!H267+окт.26!H267+ноя.26!H267+дек.26!H267</f>
        <v>0</v>
      </c>
      <c r="G269" s="40">
        <f>янв.26!G267</f>
        <v>5757.06</v>
      </c>
      <c r="H269" s="40">
        <f>фев.26!G267</f>
        <v>0</v>
      </c>
      <c r="I269" s="40">
        <f>мар.26!G267</f>
        <v>0</v>
      </c>
      <c r="J269" s="40">
        <f>апр.26!G267</f>
        <v>0</v>
      </c>
      <c r="K269" s="40">
        <f>май.26!G267</f>
        <v>0</v>
      </c>
      <c r="L269" s="40">
        <f>июн.26!G267</f>
        <v>0</v>
      </c>
      <c r="M269" s="40">
        <f>июл.26!G267</f>
        <v>0</v>
      </c>
      <c r="N269" s="40">
        <f>авг.26!G267</f>
        <v>0</v>
      </c>
      <c r="O269" s="40">
        <f>сен.26!G267</f>
        <v>0</v>
      </c>
      <c r="P269" s="40">
        <f>окт.26!G267</f>
        <v>0</v>
      </c>
      <c r="Q269" s="40">
        <f>ноя.26!G267</f>
        <v>0</v>
      </c>
      <c r="R269" s="40">
        <f>дек.26!G267</f>
        <v>0</v>
      </c>
    </row>
    <row r="270" spans="1:18" x14ac:dyDescent="0.25">
      <c r="A270" s="114"/>
      <c r="B270" s="76"/>
      <c r="C270" s="109">
        <v>268</v>
      </c>
      <c r="D270" s="98">
        <f>СВОД_2025!E270</f>
        <v>2864.6400000000058</v>
      </c>
      <c r="E270" s="99">
        <f t="shared" si="5"/>
        <v>-2337.1899999999941</v>
      </c>
      <c r="F270" s="100">
        <f>янв.26!H268+фев.26!H268+мар.26!H268+апр.26!H268+май.26!H268+июн.26!H268+июл.26!H268+авг.26!H268+сен.26!H268+окт.26!H268+ноя.26!H268+дек.26!H268</f>
        <v>0</v>
      </c>
      <c r="G270" s="40">
        <f>янв.26!G268</f>
        <v>5201.83</v>
      </c>
      <c r="H270" s="40">
        <f>фев.26!G268</f>
        <v>0</v>
      </c>
      <c r="I270" s="40">
        <f>мар.26!G268</f>
        <v>0</v>
      </c>
      <c r="J270" s="40">
        <f>апр.26!G268</f>
        <v>0</v>
      </c>
      <c r="K270" s="40">
        <f>май.26!G268</f>
        <v>0</v>
      </c>
      <c r="L270" s="40">
        <f>июн.26!G268</f>
        <v>0</v>
      </c>
      <c r="M270" s="40">
        <f>июл.26!G268</f>
        <v>0</v>
      </c>
      <c r="N270" s="40">
        <f>авг.26!G268</f>
        <v>0</v>
      </c>
      <c r="O270" s="40">
        <f>сен.26!G268</f>
        <v>0</v>
      </c>
      <c r="P270" s="40">
        <f>окт.26!G268</f>
        <v>0</v>
      </c>
      <c r="Q270" s="40">
        <f>ноя.26!G268</f>
        <v>0</v>
      </c>
      <c r="R270" s="40">
        <f>дек.26!G268</f>
        <v>0</v>
      </c>
    </row>
    <row r="271" spans="1:18" x14ac:dyDescent="0.25">
      <c r="A271" s="114"/>
      <c r="B271" s="76"/>
      <c r="C271" s="109">
        <v>269</v>
      </c>
      <c r="D271" s="98">
        <f>СВОД_2025!E271</f>
        <v>-139.88000000000002</v>
      </c>
      <c r="E271" s="99">
        <f t="shared" si="5"/>
        <v>-139.88000000000002</v>
      </c>
      <c r="F271" s="100">
        <f>янв.26!H269+фев.26!H269+мар.26!H269+апр.26!H269+май.26!H269+июн.26!H269+июл.26!H269+авг.26!H269+сен.26!H269+окт.26!H269+ноя.26!H269+дек.26!H269</f>
        <v>0</v>
      </c>
      <c r="G271" s="40">
        <f>янв.26!G269</f>
        <v>0</v>
      </c>
      <c r="H271" s="40">
        <f>фев.26!G269</f>
        <v>0</v>
      </c>
      <c r="I271" s="40">
        <f>мар.26!G269</f>
        <v>0</v>
      </c>
      <c r="J271" s="40">
        <f>апр.26!G269</f>
        <v>0</v>
      </c>
      <c r="K271" s="40">
        <f>май.26!G269</f>
        <v>0</v>
      </c>
      <c r="L271" s="40">
        <f>июн.26!G269</f>
        <v>0</v>
      </c>
      <c r="M271" s="40">
        <f>июл.26!G269</f>
        <v>0</v>
      </c>
      <c r="N271" s="40">
        <f>авг.26!G269</f>
        <v>0</v>
      </c>
      <c r="O271" s="40">
        <f>сен.26!G269</f>
        <v>0</v>
      </c>
      <c r="P271" s="40">
        <f>окт.26!G269</f>
        <v>0</v>
      </c>
      <c r="Q271" s="40">
        <f>ноя.26!G269</f>
        <v>0</v>
      </c>
      <c r="R271" s="40">
        <f>дек.26!G269</f>
        <v>0</v>
      </c>
    </row>
    <row r="272" spans="1:18" x14ac:dyDescent="0.25">
      <c r="A272" s="114"/>
      <c r="B272" s="76"/>
      <c r="C272" s="109">
        <v>270</v>
      </c>
      <c r="D272" s="98">
        <f>СВОД_2025!E272</f>
        <v>-227.23000000001139</v>
      </c>
      <c r="E272" s="99">
        <f t="shared" si="5"/>
        <v>-227.23000000001139</v>
      </c>
      <c r="F272" s="100">
        <f>янв.26!H270+фев.26!H270+мар.26!H270+апр.26!H270+май.26!H270+июн.26!H270+июл.26!H270+авг.26!H270+сен.26!H270+окт.26!H270+ноя.26!H270+дек.26!H270</f>
        <v>0</v>
      </c>
      <c r="G272" s="40">
        <f>янв.26!G270</f>
        <v>0</v>
      </c>
      <c r="H272" s="40">
        <f>фев.26!G270</f>
        <v>0</v>
      </c>
      <c r="I272" s="40">
        <f>мар.26!G270</f>
        <v>0</v>
      </c>
      <c r="J272" s="40">
        <f>апр.26!G270</f>
        <v>0</v>
      </c>
      <c r="K272" s="40">
        <f>май.26!G270</f>
        <v>0</v>
      </c>
      <c r="L272" s="40">
        <f>июн.26!G270</f>
        <v>0</v>
      </c>
      <c r="M272" s="40">
        <f>июл.26!G270</f>
        <v>0</v>
      </c>
      <c r="N272" s="40">
        <f>авг.26!G270</f>
        <v>0</v>
      </c>
      <c r="O272" s="40">
        <f>сен.26!G270</f>
        <v>0</v>
      </c>
      <c r="P272" s="40">
        <f>окт.26!G270</f>
        <v>0</v>
      </c>
      <c r="Q272" s="40">
        <f>ноя.26!G270</f>
        <v>0</v>
      </c>
      <c r="R272" s="40">
        <f>дек.26!G270</f>
        <v>0</v>
      </c>
    </row>
    <row r="273" spans="1:18" x14ac:dyDescent="0.25">
      <c r="A273" s="114"/>
      <c r="B273" s="76"/>
      <c r="C273" s="109">
        <v>272</v>
      </c>
      <c r="D273" s="98">
        <f>СВОД_2025!E273</f>
        <v>0</v>
      </c>
      <c r="E273" s="99">
        <f t="shared" si="5"/>
        <v>0</v>
      </c>
      <c r="F273" s="100">
        <f>янв.26!H271+фев.26!H271+мар.26!H271+апр.26!H271+май.26!H271+июн.26!H271+июл.26!H271+авг.26!H271+сен.26!H271+окт.26!H271+ноя.26!H271+дек.26!H271</f>
        <v>0</v>
      </c>
      <c r="G273" s="40">
        <f>янв.26!G271</f>
        <v>0</v>
      </c>
      <c r="H273" s="40">
        <f>фев.26!G271</f>
        <v>0</v>
      </c>
      <c r="I273" s="40">
        <f>мар.26!G271</f>
        <v>0</v>
      </c>
      <c r="J273" s="40">
        <f>апр.26!G271</f>
        <v>0</v>
      </c>
      <c r="K273" s="40">
        <f>май.26!G271</f>
        <v>0</v>
      </c>
      <c r="L273" s="40">
        <f>июн.26!G271</f>
        <v>0</v>
      </c>
      <c r="M273" s="40">
        <f>июл.26!G271</f>
        <v>0</v>
      </c>
      <c r="N273" s="40">
        <f>авг.26!G271</f>
        <v>0</v>
      </c>
      <c r="O273" s="40">
        <f>сен.26!G271</f>
        <v>0</v>
      </c>
      <c r="P273" s="40">
        <f>окт.26!G271</f>
        <v>0</v>
      </c>
      <c r="Q273" s="40">
        <f>ноя.26!G271</f>
        <v>0</v>
      </c>
      <c r="R273" s="40">
        <f>дек.26!G271</f>
        <v>0</v>
      </c>
    </row>
    <row r="274" spans="1:18" x14ac:dyDescent="0.25">
      <c r="A274" s="114"/>
      <c r="B274" s="76"/>
      <c r="C274" s="109">
        <v>273</v>
      </c>
      <c r="D274" s="98">
        <f>СВОД_2025!E274</f>
        <v>-200561.26</v>
      </c>
      <c r="E274" s="99">
        <f t="shared" si="5"/>
        <v>-231927.6</v>
      </c>
      <c r="F274" s="100">
        <f>янв.26!H272+фев.26!H272+мар.26!H272+апр.26!H272+май.26!H272+июн.26!H272+июл.26!H272+авг.26!H272+сен.26!H272+окт.26!H272+ноя.26!H272+дек.26!H272</f>
        <v>0</v>
      </c>
      <c r="G274" s="40">
        <f>янв.26!G272</f>
        <v>31366.340000000004</v>
      </c>
      <c r="H274" s="40">
        <f>фев.26!G272</f>
        <v>0</v>
      </c>
      <c r="I274" s="40">
        <f>мар.26!G272</f>
        <v>0</v>
      </c>
      <c r="J274" s="40">
        <f>апр.26!G272</f>
        <v>0</v>
      </c>
      <c r="K274" s="40">
        <f>май.26!G272</f>
        <v>0</v>
      </c>
      <c r="L274" s="40">
        <f>июн.26!G272</f>
        <v>0</v>
      </c>
      <c r="M274" s="40">
        <f>июл.26!G272</f>
        <v>0</v>
      </c>
      <c r="N274" s="40">
        <f>авг.26!G272</f>
        <v>0</v>
      </c>
      <c r="O274" s="40">
        <f>сен.26!G272</f>
        <v>0</v>
      </c>
      <c r="P274" s="40">
        <f>окт.26!G272</f>
        <v>0</v>
      </c>
      <c r="Q274" s="40">
        <f>ноя.26!G272</f>
        <v>0</v>
      </c>
      <c r="R274" s="40">
        <f>дек.26!G272</f>
        <v>0</v>
      </c>
    </row>
    <row r="275" spans="1:18" x14ac:dyDescent="0.25">
      <c r="A275" s="114"/>
      <c r="B275" s="76"/>
      <c r="C275" s="109">
        <v>274</v>
      </c>
      <c r="D275" s="98">
        <f>СВОД_2025!E275</f>
        <v>-7236.1099999999751</v>
      </c>
      <c r="E275" s="99">
        <f t="shared" si="5"/>
        <v>-32817.539999999979</v>
      </c>
      <c r="F275" s="100">
        <f>янв.26!H273+фев.26!H273+мар.26!H273+апр.26!H273+май.26!H273+июн.26!H273+июл.26!H273+авг.26!H273+сен.26!H273+окт.26!H273+ноя.26!H273+дек.26!H273</f>
        <v>0</v>
      </c>
      <c r="G275" s="40">
        <f>янв.26!G273</f>
        <v>25581.43</v>
      </c>
      <c r="H275" s="40">
        <f>фев.26!G273</f>
        <v>0</v>
      </c>
      <c r="I275" s="40">
        <f>мар.26!G273</f>
        <v>0</v>
      </c>
      <c r="J275" s="40">
        <f>апр.26!G273</f>
        <v>0</v>
      </c>
      <c r="K275" s="40">
        <f>май.26!G273</f>
        <v>0</v>
      </c>
      <c r="L275" s="40">
        <f>июн.26!G273</f>
        <v>0</v>
      </c>
      <c r="M275" s="40">
        <f>июл.26!G273</f>
        <v>0</v>
      </c>
      <c r="N275" s="40">
        <f>авг.26!G273</f>
        <v>0</v>
      </c>
      <c r="O275" s="40">
        <f>сен.26!G273</f>
        <v>0</v>
      </c>
      <c r="P275" s="40">
        <f>окт.26!G273</f>
        <v>0</v>
      </c>
      <c r="Q275" s="40">
        <f>ноя.26!G273</f>
        <v>0</v>
      </c>
      <c r="R275" s="40">
        <f>дек.26!G273</f>
        <v>0</v>
      </c>
    </row>
    <row r="276" spans="1:18" x14ac:dyDescent="0.25">
      <c r="A276" s="42"/>
      <c r="B276" s="76"/>
      <c r="C276" s="109">
        <v>275</v>
      </c>
      <c r="D276" s="98">
        <f>СВОД_2025!E276</f>
        <v>30117.74</v>
      </c>
      <c r="E276" s="99">
        <f t="shared" si="5"/>
        <v>30117.74</v>
      </c>
      <c r="F276" s="100">
        <f>янв.26!H274+фев.26!H274+мар.26!H274+апр.26!H274+май.26!H274+июн.26!H274+июл.26!H274+авг.26!H274+сен.26!H274+окт.26!H274+ноя.26!H274+дек.26!H274</f>
        <v>0</v>
      </c>
      <c r="G276" s="40">
        <f>янв.26!G274</f>
        <v>0</v>
      </c>
      <c r="H276" s="40">
        <f>фев.26!G274</f>
        <v>0</v>
      </c>
      <c r="I276" s="40">
        <f>мар.26!G274</f>
        <v>0</v>
      </c>
      <c r="J276" s="40">
        <f>апр.26!G274</f>
        <v>0</v>
      </c>
      <c r="K276" s="40">
        <f>май.26!G274</f>
        <v>0</v>
      </c>
      <c r="L276" s="40">
        <f>июн.26!G274</f>
        <v>0</v>
      </c>
      <c r="M276" s="40">
        <f>июл.26!G274</f>
        <v>0</v>
      </c>
      <c r="N276" s="40">
        <f>авг.26!G274</f>
        <v>0</v>
      </c>
      <c r="O276" s="40">
        <f>сен.26!G274</f>
        <v>0</v>
      </c>
      <c r="P276" s="40">
        <f>окт.26!G274</f>
        <v>0</v>
      </c>
      <c r="Q276" s="40">
        <f>ноя.26!G274</f>
        <v>0</v>
      </c>
      <c r="R276" s="40">
        <f>дек.26!G274</f>
        <v>0</v>
      </c>
    </row>
    <row r="277" spans="1:18" x14ac:dyDescent="0.25">
      <c r="A277" s="114"/>
      <c r="B277" s="76"/>
      <c r="C277" s="109">
        <v>276</v>
      </c>
      <c r="D277" s="98">
        <f>СВОД_2025!E277</f>
        <v>-6651.9099999999526</v>
      </c>
      <c r="E277" s="99">
        <f t="shared" si="5"/>
        <v>-20741.509999999951</v>
      </c>
      <c r="F277" s="100">
        <f>янв.26!H275+фев.26!H275+мар.26!H275+апр.26!H275+май.26!H275+июн.26!H275+июл.26!H275+авг.26!H275+сен.26!H275+окт.26!H275+ноя.26!H275+дек.26!H275</f>
        <v>0</v>
      </c>
      <c r="G277" s="40">
        <f>янв.26!G275</f>
        <v>14089.6</v>
      </c>
      <c r="H277" s="40">
        <f>фев.26!G275</f>
        <v>0</v>
      </c>
      <c r="I277" s="40">
        <f>мар.26!G275</f>
        <v>0</v>
      </c>
      <c r="J277" s="40">
        <f>апр.26!G275</f>
        <v>0</v>
      </c>
      <c r="K277" s="40">
        <f>май.26!G275</f>
        <v>0</v>
      </c>
      <c r="L277" s="40">
        <f>июн.26!G275</f>
        <v>0</v>
      </c>
      <c r="M277" s="40">
        <f>июл.26!G275</f>
        <v>0</v>
      </c>
      <c r="N277" s="40">
        <f>авг.26!G275</f>
        <v>0</v>
      </c>
      <c r="O277" s="40">
        <f>сен.26!G275</f>
        <v>0</v>
      </c>
      <c r="P277" s="40">
        <f>окт.26!G275</f>
        <v>0</v>
      </c>
      <c r="Q277" s="40">
        <f>ноя.26!G275</f>
        <v>0</v>
      </c>
      <c r="R277" s="40">
        <f>дек.26!G275</f>
        <v>0</v>
      </c>
    </row>
    <row r="278" spans="1:18" x14ac:dyDescent="0.25">
      <c r="A278" s="114"/>
      <c r="B278" s="76"/>
      <c r="C278" s="109">
        <v>277</v>
      </c>
      <c r="D278" s="98">
        <f>СВОД_2025!E278</f>
        <v>0</v>
      </c>
      <c r="E278" s="99">
        <f t="shared" si="5"/>
        <v>0</v>
      </c>
      <c r="F278" s="100">
        <f>янв.26!H276+фев.26!H276+мар.26!H276+апр.26!H276+май.26!H276+июн.26!H276+июл.26!H276+авг.26!H276+сен.26!H276+окт.26!H276+ноя.26!H276+дек.26!H276</f>
        <v>0</v>
      </c>
      <c r="G278" s="40">
        <f>янв.26!G276</f>
        <v>0</v>
      </c>
      <c r="H278" s="40">
        <f>фев.26!G276</f>
        <v>0</v>
      </c>
      <c r="I278" s="40">
        <f>мар.26!G276</f>
        <v>0</v>
      </c>
      <c r="J278" s="40">
        <f>апр.26!G276</f>
        <v>0</v>
      </c>
      <c r="K278" s="40">
        <f>май.26!G276</f>
        <v>0</v>
      </c>
      <c r="L278" s="40">
        <f>июн.26!G276</f>
        <v>0</v>
      </c>
      <c r="M278" s="40">
        <f>июл.26!G276</f>
        <v>0</v>
      </c>
      <c r="N278" s="40">
        <f>авг.26!G276</f>
        <v>0</v>
      </c>
      <c r="O278" s="40">
        <f>сен.26!G276</f>
        <v>0</v>
      </c>
      <c r="P278" s="40">
        <f>окт.26!G276</f>
        <v>0</v>
      </c>
      <c r="Q278" s="40">
        <f>ноя.26!G276</f>
        <v>0</v>
      </c>
      <c r="R278" s="40">
        <f>дек.26!G276</f>
        <v>0</v>
      </c>
    </row>
    <row r="279" spans="1:18" x14ac:dyDescent="0.25">
      <c r="A279" s="114"/>
      <c r="B279" s="76"/>
      <c r="C279" s="109">
        <v>278</v>
      </c>
      <c r="D279" s="98">
        <f>СВОД_2025!E279</f>
        <v>879.59999999999991</v>
      </c>
      <c r="E279" s="99">
        <f t="shared" si="5"/>
        <v>879.59999999999991</v>
      </c>
      <c r="F279" s="100">
        <f>янв.26!H277+фев.26!H277+мар.26!H277+апр.26!H277+май.26!H277+июн.26!H277+июл.26!H277+авг.26!H277+сен.26!H277+окт.26!H277+ноя.26!H277+дек.26!H277</f>
        <v>0</v>
      </c>
      <c r="G279" s="40">
        <f>янв.26!G277</f>
        <v>0</v>
      </c>
      <c r="H279" s="40">
        <f>фев.26!G277</f>
        <v>0</v>
      </c>
      <c r="I279" s="40">
        <f>мар.26!G277</f>
        <v>0</v>
      </c>
      <c r="J279" s="40">
        <f>апр.26!G277</f>
        <v>0</v>
      </c>
      <c r="K279" s="40">
        <f>май.26!G277</f>
        <v>0</v>
      </c>
      <c r="L279" s="40">
        <f>июн.26!G277</f>
        <v>0</v>
      </c>
      <c r="M279" s="40">
        <f>июл.26!G277</f>
        <v>0</v>
      </c>
      <c r="N279" s="40">
        <f>авг.26!G277</f>
        <v>0</v>
      </c>
      <c r="O279" s="40">
        <f>сен.26!G277</f>
        <v>0</v>
      </c>
      <c r="P279" s="40">
        <f>окт.26!G277</f>
        <v>0</v>
      </c>
      <c r="Q279" s="40">
        <f>ноя.26!G277</f>
        <v>0</v>
      </c>
      <c r="R279" s="40">
        <f>дек.26!G277</f>
        <v>0</v>
      </c>
    </row>
    <row r="280" spans="1:18" x14ac:dyDescent="0.25">
      <c r="A280" s="114"/>
      <c r="B280" s="76"/>
      <c r="C280" s="114" t="s">
        <v>24</v>
      </c>
      <c r="D280" s="98">
        <f>СВОД_2025!E280</f>
        <v>1767.9</v>
      </c>
      <c r="E280" s="99">
        <f t="shared" si="5"/>
        <v>1767.9</v>
      </c>
      <c r="F280" s="100">
        <f>янв.26!H278+фев.26!H278+мар.26!H278+апр.26!H278+май.26!H278+июн.26!H278+июл.26!H278+авг.26!H278+сен.26!H278+окт.26!H278+ноя.26!H278+дек.26!H278</f>
        <v>0</v>
      </c>
      <c r="G280" s="40">
        <f>янв.26!G278</f>
        <v>0</v>
      </c>
      <c r="H280" s="40">
        <f>фев.26!G278</f>
        <v>0</v>
      </c>
      <c r="I280" s="40">
        <f>мар.26!G278</f>
        <v>0</v>
      </c>
      <c r="J280" s="40">
        <f>апр.26!G278</f>
        <v>0</v>
      </c>
      <c r="K280" s="40">
        <f>май.26!G278</f>
        <v>0</v>
      </c>
      <c r="L280" s="40">
        <f>июн.26!G278</f>
        <v>0</v>
      </c>
      <c r="M280" s="40">
        <f>июл.26!G278</f>
        <v>0</v>
      </c>
      <c r="N280" s="40">
        <f>авг.26!G278</f>
        <v>0</v>
      </c>
      <c r="O280" s="40">
        <f>сен.26!G278</f>
        <v>0</v>
      </c>
      <c r="P280" s="40">
        <f>окт.26!G278</f>
        <v>0</v>
      </c>
      <c r="Q280" s="40">
        <f>ноя.26!G278</f>
        <v>0</v>
      </c>
      <c r="R280" s="40">
        <f>дек.26!G278</f>
        <v>0</v>
      </c>
    </row>
    <row r="281" spans="1:18" x14ac:dyDescent="0.25">
      <c r="A281" s="114"/>
      <c r="B281" s="76"/>
      <c r="C281" s="109" t="s">
        <v>25</v>
      </c>
      <c r="D281" s="98">
        <f>СВОД_2025!E281</f>
        <v>-175266.4</v>
      </c>
      <c r="E281" s="99">
        <f t="shared" si="5"/>
        <v>-190374.97999999998</v>
      </c>
      <c r="F281" s="100">
        <f>янв.26!H279+фев.26!H279+мар.26!H279+апр.26!H279+май.26!H279+июн.26!H279+июл.26!H279+авг.26!H279+сен.26!H279+окт.26!H279+ноя.26!H279+дек.26!H279</f>
        <v>0</v>
      </c>
      <c r="G281" s="40">
        <f>янв.26!G279</f>
        <v>15108.58</v>
      </c>
      <c r="H281" s="40">
        <f>фев.26!G279</f>
        <v>0</v>
      </c>
      <c r="I281" s="40">
        <f>мар.26!G279</f>
        <v>0</v>
      </c>
      <c r="J281" s="40">
        <f>апр.26!G279</f>
        <v>0</v>
      </c>
      <c r="K281" s="40">
        <f>май.26!G279</f>
        <v>0</v>
      </c>
      <c r="L281" s="40">
        <f>июн.26!G279</f>
        <v>0</v>
      </c>
      <c r="M281" s="40">
        <f>июл.26!G279</f>
        <v>0</v>
      </c>
      <c r="N281" s="40">
        <f>авг.26!G279</f>
        <v>0</v>
      </c>
      <c r="O281" s="40">
        <f>сен.26!G279</f>
        <v>0</v>
      </c>
      <c r="P281" s="40">
        <f>окт.26!G279</f>
        <v>0</v>
      </c>
      <c r="Q281" s="40">
        <f>ноя.26!G279</f>
        <v>0</v>
      </c>
      <c r="R281" s="40">
        <f>дек.26!G279</f>
        <v>0</v>
      </c>
    </row>
    <row r="282" spans="1:18" x14ac:dyDescent="0.25">
      <c r="A282" s="114"/>
      <c r="B282" s="76"/>
      <c r="C282" s="109">
        <v>280</v>
      </c>
      <c r="D282" s="98">
        <f>СВОД_2025!E282</f>
        <v>-115829.54000000012</v>
      </c>
      <c r="E282" s="99">
        <f t="shared" si="5"/>
        <v>-115829.54000000012</v>
      </c>
      <c r="F282" s="100">
        <f>янв.26!H280+фев.26!H280+мар.26!H280+апр.26!H280+май.26!H280+июн.26!H280+июл.26!H280+авг.26!H280+сен.26!H280+окт.26!H280+ноя.26!H280+дек.26!H280</f>
        <v>0</v>
      </c>
      <c r="G282" s="40">
        <f>янв.26!G280</f>
        <v>0</v>
      </c>
      <c r="H282" s="40">
        <f>фев.26!G280</f>
        <v>0</v>
      </c>
      <c r="I282" s="40">
        <f>мар.26!G280</f>
        <v>0</v>
      </c>
      <c r="J282" s="40">
        <f>апр.26!G280</f>
        <v>0</v>
      </c>
      <c r="K282" s="40">
        <f>май.26!G280</f>
        <v>0</v>
      </c>
      <c r="L282" s="40">
        <f>июн.26!G280</f>
        <v>0</v>
      </c>
      <c r="M282" s="40">
        <f>июл.26!G280</f>
        <v>0</v>
      </c>
      <c r="N282" s="40">
        <f>авг.26!G280</f>
        <v>0</v>
      </c>
      <c r="O282" s="40">
        <f>сен.26!G280</f>
        <v>0</v>
      </c>
      <c r="P282" s="40">
        <f>окт.26!G280</f>
        <v>0</v>
      </c>
      <c r="Q282" s="40">
        <f>ноя.26!G280</f>
        <v>0</v>
      </c>
      <c r="R282" s="40">
        <f>дек.26!G280</f>
        <v>0</v>
      </c>
    </row>
    <row r="283" spans="1:18" x14ac:dyDescent="0.25">
      <c r="A283" s="114"/>
      <c r="B283" s="76"/>
      <c r="C283" s="109">
        <v>281</v>
      </c>
      <c r="D283" s="98">
        <f>СВОД_2025!E283</f>
        <v>1920.1599999999871</v>
      </c>
      <c r="E283" s="99">
        <f t="shared" si="5"/>
        <v>-476.88000000001284</v>
      </c>
      <c r="F283" s="100">
        <f>янв.26!H281+фев.26!H281+мар.26!H281+апр.26!H281+май.26!H281+июн.26!H281+июл.26!H281+авг.26!H281+сен.26!H281+окт.26!H281+ноя.26!H281+дек.26!H281</f>
        <v>5000</v>
      </c>
      <c r="G283" s="40">
        <f>янв.26!G281</f>
        <v>7397.04</v>
      </c>
      <c r="H283" s="40">
        <f>фев.26!G281</f>
        <v>0</v>
      </c>
      <c r="I283" s="40">
        <f>мар.26!G281</f>
        <v>0</v>
      </c>
      <c r="J283" s="40">
        <f>апр.26!G281</f>
        <v>0</v>
      </c>
      <c r="K283" s="40">
        <f>май.26!G281</f>
        <v>0</v>
      </c>
      <c r="L283" s="40">
        <f>июн.26!G281</f>
        <v>0</v>
      </c>
      <c r="M283" s="40">
        <f>июл.26!G281</f>
        <v>0</v>
      </c>
      <c r="N283" s="40">
        <f>авг.26!G281</f>
        <v>0</v>
      </c>
      <c r="O283" s="40">
        <f>сен.26!G281</f>
        <v>0</v>
      </c>
      <c r="P283" s="40">
        <f>окт.26!G281</f>
        <v>0</v>
      </c>
      <c r="Q283" s="40">
        <f>ноя.26!G281</f>
        <v>0</v>
      </c>
      <c r="R283" s="40">
        <f>дек.26!G281</f>
        <v>0</v>
      </c>
    </row>
    <row r="284" spans="1:18" x14ac:dyDescent="0.25">
      <c r="A284" s="22"/>
      <c r="B284" s="76"/>
      <c r="C284" s="109">
        <v>282</v>
      </c>
      <c r="D284" s="98">
        <f>СВОД_2025!E284</f>
        <v>3.1999999999999993</v>
      </c>
      <c r="E284" s="99">
        <f t="shared" si="5"/>
        <v>3.1999999999999993</v>
      </c>
      <c r="F284" s="100">
        <f>янв.26!H282+фев.26!H282+мар.26!H282+апр.26!H282+май.26!H282+июн.26!H282+июл.26!H282+авг.26!H282+сен.26!H282+окт.26!H282+ноя.26!H282+дек.26!H282</f>
        <v>0</v>
      </c>
      <c r="G284" s="40">
        <f>янв.26!G282</f>
        <v>0</v>
      </c>
      <c r="H284" s="40">
        <f>фев.26!G282</f>
        <v>0</v>
      </c>
      <c r="I284" s="40">
        <f>мар.26!G282</f>
        <v>0</v>
      </c>
      <c r="J284" s="40">
        <f>апр.26!G282</f>
        <v>0</v>
      </c>
      <c r="K284" s="40">
        <f>май.26!G282</f>
        <v>0</v>
      </c>
      <c r="L284" s="40">
        <f>июн.26!G282</f>
        <v>0</v>
      </c>
      <c r="M284" s="40">
        <f>июл.26!G282</f>
        <v>0</v>
      </c>
      <c r="N284" s="40">
        <f>авг.26!G282</f>
        <v>0</v>
      </c>
      <c r="O284" s="40">
        <f>сен.26!G282</f>
        <v>0</v>
      </c>
      <c r="P284" s="40">
        <f>окт.26!G282</f>
        <v>0</v>
      </c>
      <c r="Q284" s="40">
        <f>ноя.26!G282</f>
        <v>0</v>
      </c>
      <c r="R284" s="40">
        <f>дек.26!G282</f>
        <v>0</v>
      </c>
    </row>
    <row r="285" spans="1:18" x14ac:dyDescent="0.25">
      <c r="A285" s="114"/>
      <c r="B285" s="76"/>
      <c r="C285" s="109">
        <v>283</v>
      </c>
      <c r="D285" s="98">
        <f>СВОД_2025!E285</f>
        <v>820.2600000000001</v>
      </c>
      <c r="E285" s="99">
        <f t="shared" si="5"/>
        <v>811.88000000000011</v>
      </c>
      <c r="F285" s="100">
        <f>янв.26!H283+фев.26!H283+мар.26!H283+апр.26!H283+май.26!H283+июн.26!H283+июл.26!H283+авг.26!H283+сен.26!H283+окт.26!H283+ноя.26!H283+дек.26!H283</f>
        <v>0</v>
      </c>
      <c r="G285" s="40">
        <f>янв.26!G283</f>
        <v>8.3800000000000008</v>
      </c>
      <c r="H285" s="40">
        <f>фев.26!G283</f>
        <v>0</v>
      </c>
      <c r="I285" s="40">
        <f>мар.26!G283</f>
        <v>0</v>
      </c>
      <c r="J285" s="40">
        <f>апр.26!G283</f>
        <v>0</v>
      </c>
      <c r="K285" s="40">
        <f>май.26!G283</f>
        <v>0</v>
      </c>
      <c r="L285" s="40">
        <f>июн.26!G283</f>
        <v>0</v>
      </c>
      <c r="M285" s="40">
        <f>июл.26!G283</f>
        <v>0</v>
      </c>
      <c r="N285" s="40">
        <f>авг.26!G283</f>
        <v>0</v>
      </c>
      <c r="O285" s="40">
        <f>сен.26!G283</f>
        <v>0</v>
      </c>
      <c r="P285" s="40">
        <f>окт.26!G283</f>
        <v>0</v>
      </c>
      <c r="Q285" s="40">
        <f>ноя.26!G283</f>
        <v>0</v>
      </c>
      <c r="R285" s="40">
        <f>дек.26!G283</f>
        <v>0</v>
      </c>
    </row>
    <row r="286" spans="1:18" x14ac:dyDescent="0.25">
      <c r="A286" s="114"/>
      <c r="B286" s="76"/>
      <c r="C286" s="109">
        <v>284</v>
      </c>
      <c r="D286" s="98">
        <f>СВОД_2025!E286</f>
        <v>-14627.76</v>
      </c>
      <c r="E286" s="99">
        <f t="shared" si="5"/>
        <v>-14627.76</v>
      </c>
      <c r="F286" s="100">
        <f>янв.26!H284+фев.26!H284+мар.26!H284+апр.26!H284+май.26!H284+июн.26!H284+июл.26!H284+авг.26!H284+сен.26!H284+окт.26!H284+ноя.26!H284+дек.26!H284</f>
        <v>0</v>
      </c>
      <c r="G286" s="40">
        <f>янв.26!G284</f>
        <v>0</v>
      </c>
      <c r="H286" s="40">
        <f>фев.26!G284</f>
        <v>0</v>
      </c>
      <c r="I286" s="40">
        <f>мар.26!G284</f>
        <v>0</v>
      </c>
      <c r="J286" s="40">
        <f>апр.26!G284</f>
        <v>0</v>
      </c>
      <c r="K286" s="40">
        <f>май.26!G284</f>
        <v>0</v>
      </c>
      <c r="L286" s="40">
        <f>июн.26!G284</f>
        <v>0</v>
      </c>
      <c r="M286" s="40">
        <f>июл.26!G284</f>
        <v>0</v>
      </c>
      <c r="N286" s="40">
        <f>авг.26!G284</f>
        <v>0</v>
      </c>
      <c r="O286" s="40">
        <f>сен.26!G284</f>
        <v>0</v>
      </c>
      <c r="P286" s="40">
        <f>окт.26!G284</f>
        <v>0</v>
      </c>
      <c r="Q286" s="40">
        <f>ноя.26!G284</f>
        <v>0</v>
      </c>
      <c r="R286" s="40">
        <f>дек.26!G284</f>
        <v>0</v>
      </c>
    </row>
    <row r="287" spans="1:18" x14ac:dyDescent="0.25">
      <c r="A287" s="114"/>
      <c r="B287" s="76"/>
      <c r="C287" s="109">
        <v>285</v>
      </c>
      <c r="D287" s="98">
        <f>СВОД_2025!E287</f>
        <v>-19628.859999999993</v>
      </c>
      <c r="E287" s="99">
        <f t="shared" si="5"/>
        <v>-45816.36</v>
      </c>
      <c r="F287" s="100">
        <f>янв.26!H285+фев.26!H285+мар.26!H285+апр.26!H285+май.26!H285+июн.26!H285+июл.26!H285+авг.26!H285+сен.26!H285+окт.26!H285+ноя.26!H285+дек.26!H285</f>
        <v>0</v>
      </c>
      <c r="G287" s="40">
        <f>янв.26!G285</f>
        <v>26187.500000000004</v>
      </c>
      <c r="H287" s="40">
        <f>фев.26!G285</f>
        <v>0</v>
      </c>
      <c r="I287" s="40">
        <f>мар.26!G285</f>
        <v>0</v>
      </c>
      <c r="J287" s="40">
        <f>апр.26!G285</f>
        <v>0</v>
      </c>
      <c r="K287" s="40">
        <f>май.26!G285</f>
        <v>0</v>
      </c>
      <c r="L287" s="40">
        <f>июн.26!G285</f>
        <v>0</v>
      </c>
      <c r="M287" s="40">
        <f>июл.26!G285</f>
        <v>0</v>
      </c>
      <c r="N287" s="40">
        <f>авг.26!G285</f>
        <v>0</v>
      </c>
      <c r="O287" s="40">
        <f>сен.26!G285</f>
        <v>0</v>
      </c>
      <c r="P287" s="40">
        <f>окт.26!G285</f>
        <v>0</v>
      </c>
      <c r="Q287" s="40">
        <f>ноя.26!G285</f>
        <v>0</v>
      </c>
      <c r="R287" s="40">
        <f>дек.26!G285</f>
        <v>0</v>
      </c>
    </row>
    <row r="288" spans="1:18" x14ac:dyDescent="0.25">
      <c r="A288" s="114"/>
      <c r="B288" s="76"/>
      <c r="C288" s="109">
        <v>286</v>
      </c>
      <c r="D288" s="98">
        <f>СВОД_2025!E288</f>
        <v>-20102.019999999975</v>
      </c>
      <c r="E288" s="99">
        <f t="shared" si="5"/>
        <v>-18172.009999999977</v>
      </c>
      <c r="F288" s="100">
        <f>янв.26!H286+фев.26!H286+мар.26!H286+апр.26!H286+май.26!H286+июн.26!H286+июл.26!H286+авг.26!H286+сен.26!H286+окт.26!H286+ноя.26!H286+дек.26!H286</f>
        <v>20309.39</v>
      </c>
      <c r="G288" s="40">
        <f>янв.26!G286</f>
        <v>18379.38</v>
      </c>
      <c r="H288" s="40">
        <f>фев.26!G286</f>
        <v>0</v>
      </c>
      <c r="I288" s="40">
        <f>мар.26!G286</f>
        <v>0</v>
      </c>
      <c r="J288" s="40">
        <f>апр.26!G286</f>
        <v>0</v>
      </c>
      <c r="K288" s="40">
        <f>май.26!G286</f>
        <v>0</v>
      </c>
      <c r="L288" s="40">
        <f>июн.26!G286</f>
        <v>0</v>
      </c>
      <c r="M288" s="40">
        <f>июл.26!G286</f>
        <v>0</v>
      </c>
      <c r="N288" s="40">
        <f>авг.26!G286</f>
        <v>0</v>
      </c>
      <c r="O288" s="40">
        <f>сен.26!G286</f>
        <v>0</v>
      </c>
      <c r="P288" s="40">
        <f>окт.26!G286</f>
        <v>0</v>
      </c>
      <c r="Q288" s="40">
        <f>ноя.26!G286</f>
        <v>0</v>
      </c>
      <c r="R288" s="40">
        <f>дек.26!G286</f>
        <v>0</v>
      </c>
    </row>
    <row r="289" spans="1:18" x14ac:dyDescent="0.25">
      <c r="A289" s="43"/>
      <c r="B289" s="76"/>
      <c r="C289" s="109">
        <v>287</v>
      </c>
      <c r="D289" s="98">
        <f>СВОД_2025!E289</f>
        <v>26515.500000000004</v>
      </c>
      <c r="E289" s="99">
        <f t="shared" si="5"/>
        <v>15697.860000000002</v>
      </c>
      <c r="F289" s="100">
        <f>янв.26!H287+фев.26!H287+мар.26!H287+апр.26!H287+май.26!H287+июн.26!H287+июл.26!H287+авг.26!H287+сен.26!H287+окт.26!H287+ноя.26!H287+дек.26!H287</f>
        <v>3663</v>
      </c>
      <c r="G289" s="40">
        <f>янв.26!G287</f>
        <v>14480.640000000001</v>
      </c>
      <c r="H289" s="40">
        <f>фев.26!G287</f>
        <v>0</v>
      </c>
      <c r="I289" s="40">
        <f>мар.26!G287</f>
        <v>0</v>
      </c>
      <c r="J289" s="40">
        <f>апр.26!G287</f>
        <v>0</v>
      </c>
      <c r="K289" s="40">
        <f>май.26!G287</f>
        <v>0</v>
      </c>
      <c r="L289" s="40">
        <f>июн.26!G287</f>
        <v>0</v>
      </c>
      <c r="M289" s="40">
        <f>июл.26!G287</f>
        <v>0</v>
      </c>
      <c r="N289" s="40">
        <f>авг.26!G287</f>
        <v>0</v>
      </c>
      <c r="O289" s="40">
        <f>сен.26!G287</f>
        <v>0</v>
      </c>
      <c r="P289" s="40">
        <f>окт.26!G287</f>
        <v>0</v>
      </c>
      <c r="Q289" s="40">
        <f>ноя.26!G287</f>
        <v>0</v>
      </c>
      <c r="R289" s="40">
        <f>дек.26!G287</f>
        <v>0</v>
      </c>
    </row>
    <row r="290" spans="1:18" x14ac:dyDescent="0.25">
      <c r="A290" s="43"/>
      <c r="B290" s="76"/>
      <c r="C290" s="109">
        <v>288</v>
      </c>
      <c r="D290" s="98">
        <f>СВОД_2025!E290</f>
        <v>-3767.21</v>
      </c>
      <c r="E290" s="99">
        <f t="shared" si="5"/>
        <v>1134.9099999999989</v>
      </c>
      <c r="F290" s="100">
        <f>янв.26!H288+фев.26!H288+мар.26!H288+апр.26!H288+май.26!H288+июн.26!H288+июл.26!H288+авг.26!H288+сен.26!H288+окт.26!H288+ноя.26!H288+дек.26!H288</f>
        <v>13500</v>
      </c>
      <c r="G290" s="40">
        <f>янв.26!G288</f>
        <v>8597.880000000001</v>
      </c>
      <c r="H290" s="40">
        <f>фев.26!G288</f>
        <v>0</v>
      </c>
      <c r="I290" s="40">
        <f>мар.26!G288</f>
        <v>0</v>
      </c>
      <c r="J290" s="40">
        <f>апр.26!G288</f>
        <v>0</v>
      </c>
      <c r="K290" s="40">
        <f>май.26!G288</f>
        <v>0</v>
      </c>
      <c r="L290" s="40">
        <f>июн.26!G288</f>
        <v>0</v>
      </c>
      <c r="M290" s="40">
        <f>июл.26!G288</f>
        <v>0</v>
      </c>
      <c r="N290" s="40">
        <f>авг.26!G288</f>
        <v>0</v>
      </c>
      <c r="O290" s="40">
        <f>сен.26!G288</f>
        <v>0</v>
      </c>
      <c r="P290" s="40">
        <f>окт.26!G288</f>
        <v>0</v>
      </c>
      <c r="Q290" s="40">
        <f>ноя.26!G288</f>
        <v>0</v>
      </c>
      <c r="R290" s="40">
        <f>дек.26!G288</f>
        <v>0</v>
      </c>
    </row>
    <row r="291" spans="1:18" x14ac:dyDescent="0.25">
      <c r="A291" s="43"/>
      <c r="B291" s="76"/>
      <c r="C291" s="109">
        <v>289</v>
      </c>
      <c r="D291" s="98">
        <f>СВОД_2025!E291</f>
        <v>9181.0400000000009</v>
      </c>
      <c r="E291" s="99">
        <f t="shared" si="5"/>
        <v>8904.5</v>
      </c>
      <c r="F291" s="100">
        <f>янв.26!H289+фев.26!H289+мар.26!H289+апр.26!H289+май.26!H289+июн.26!H289+июл.26!H289+авг.26!H289+сен.26!H289+окт.26!H289+ноя.26!H289+дек.26!H289</f>
        <v>0</v>
      </c>
      <c r="G291" s="40">
        <f>янв.26!G289</f>
        <v>276.54000000000002</v>
      </c>
      <c r="H291" s="40">
        <f>фев.26!G289</f>
        <v>0</v>
      </c>
      <c r="I291" s="40">
        <f>мар.26!G289</f>
        <v>0</v>
      </c>
      <c r="J291" s="40">
        <f>апр.26!G289</f>
        <v>0</v>
      </c>
      <c r="K291" s="40">
        <f>май.26!G289</f>
        <v>0</v>
      </c>
      <c r="L291" s="40">
        <f>июн.26!G289</f>
        <v>0</v>
      </c>
      <c r="M291" s="40">
        <f>июл.26!G289</f>
        <v>0</v>
      </c>
      <c r="N291" s="40">
        <f>авг.26!G289</f>
        <v>0</v>
      </c>
      <c r="O291" s="40">
        <f>сен.26!G289</f>
        <v>0</v>
      </c>
      <c r="P291" s="40">
        <f>окт.26!G289</f>
        <v>0</v>
      </c>
      <c r="Q291" s="40">
        <f>ноя.26!G289</f>
        <v>0</v>
      </c>
      <c r="R291" s="40">
        <f>дек.26!G289</f>
        <v>0</v>
      </c>
    </row>
    <row r="292" spans="1:18" x14ac:dyDescent="0.25">
      <c r="A292" s="114"/>
      <c r="B292" s="76"/>
      <c r="C292" s="109">
        <v>290</v>
      </c>
      <c r="D292" s="98">
        <f>СВОД_2025!E292</f>
        <v>0</v>
      </c>
      <c r="E292" s="99">
        <f t="shared" si="5"/>
        <v>0</v>
      </c>
      <c r="F292" s="100">
        <f>янв.26!H290+фев.26!H290+мар.26!H290+апр.26!H290+май.26!H290+июн.26!H290+июл.26!H290+авг.26!H290+сен.26!H290+окт.26!H290+ноя.26!H290+дек.26!H290</f>
        <v>0</v>
      </c>
      <c r="G292" s="40">
        <f>янв.26!G290</f>
        <v>0</v>
      </c>
      <c r="H292" s="40">
        <f>фев.26!G290</f>
        <v>0</v>
      </c>
      <c r="I292" s="40">
        <f>мар.26!G290</f>
        <v>0</v>
      </c>
      <c r="J292" s="40">
        <f>апр.26!G290</f>
        <v>0</v>
      </c>
      <c r="K292" s="40">
        <f>май.26!G290</f>
        <v>0</v>
      </c>
      <c r="L292" s="40">
        <f>июн.26!G290</f>
        <v>0</v>
      </c>
      <c r="M292" s="40">
        <f>июл.26!G290</f>
        <v>0</v>
      </c>
      <c r="N292" s="40">
        <f>авг.26!G290</f>
        <v>0</v>
      </c>
      <c r="O292" s="40">
        <f>сен.26!G290</f>
        <v>0</v>
      </c>
      <c r="P292" s="40">
        <f>окт.26!G290</f>
        <v>0</v>
      </c>
      <c r="Q292" s="40">
        <f>ноя.26!G290</f>
        <v>0</v>
      </c>
      <c r="R292" s="40">
        <f>дек.26!G290</f>
        <v>0</v>
      </c>
    </row>
    <row r="293" spans="1:18" x14ac:dyDescent="0.25">
      <c r="A293" s="114"/>
      <c r="B293" s="76"/>
      <c r="C293" s="109">
        <v>291</v>
      </c>
      <c r="D293" s="98">
        <f>СВОД_2025!E293</f>
        <v>0</v>
      </c>
      <c r="E293" s="99">
        <f t="shared" si="5"/>
        <v>0</v>
      </c>
      <c r="F293" s="100">
        <f>янв.26!H291+фев.26!H291+мар.26!H291+апр.26!H291+май.26!H291+июн.26!H291+июл.26!H291+авг.26!H291+сен.26!H291+окт.26!H291+ноя.26!H291+дек.26!H291</f>
        <v>0</v>
      </c>
      <c r="G293" s="40">
        <f>янв.26!G291</f>
        <v>0</v>
      </c>
      <c r="H293" s="40">
        <f>фев.26!G291</f>
        <v>0</v>
      </c>
      <c r="I293" s="40">
        <f>мар.26!G291</f>
        <v>0</v>
      </c>
      <c r="J293" s="40">
        <f>апр.26!G291</f>
        <v>0</v>
      </c>
      <c r="K293" s="40">
        <f>май.26!G291</f>
        <v>0</v>
      </c>
      <c r="L293" s="40">
        <f>июн.26!G291</f>
        <v>0</v>
      </c>
      <c r="M293" s="40">
        <f>июл.26!G291</f>
        <v>0</v>
      </c>
      <c r="N293" s="40">
        <f>авг.26!G291</f>
        <v>0</v>
      </c>
      <c r="O293" s="40">
        <f>сен.26!G291</f>
        <v>0</v>
      </c>
      <c r="P293" s="40">
        <f>окт.26!G291</f>
        <v>0</v>
      </c>
      <c r="Q293" s="40">
        <f>ноя.26!G291</f>
        <v>0</v>
      </c>
      <c r="R293" s="40">
        <f>дек.26!G291</f>
        <v>0</v>
      </c>
    </row>
    <row r="294" spans="1:18" x14ac:dyDescent="0.25">
      <c r="A294" s="22"/>
      <c r="B294" s="76"/>
      <c r="C294" s="109">
        <v>292</v>
      </c>
      <c r="D294" s="98">
        <f>СВОД_2025!E294</f>
        <v>2454.1600000000012</v>
      </c>
      <c r="E294" s="99">
        <f t="shared" si="5"/>
        <v>2240.3000000000011</v>
      </c>
      <c r="F294" s="100">
        <f>янв.26!H292+фев.26!H292+мар.26!H292+апр.26!H292+май.26!H292+июн.26!H292+июл.26!H292+авг.26!H292+сен.26!H292+окт.26!H292+ноя.26!H292+дек.26!H292</f>
        <v>0</v>
      </c>
      <c r="G294" s="40">
        <f>янв.26!G292</f>
        <v>213.86</v>
      </c>
      <c r="H294" s="40">
        <f>фев.26!G292</f>
        <v>0</v>
      </c>
      <c r="I294" s="40">
        <f>мар.26!G292</f>
        <v>0</v>
      </c>
      <c r="J294" s="40">
        <f>апр.26!G292</f>
        <v>0</v>
      </c>
      <c r="K294" s="40">
        <f>май.26!G292</f>
        <v>0</v>
      </c>
      <c r="L294" s="40">
        <f>июн.26!G292</f>
        <v>0</v>
      </c>
      <c r="M294" s="40">
        <f>июл.26!G292</f>
        <v>0</v>
      </c>
      <c r="N294" s="40">
        <f>авг.26!G292</f>
        <v>0</v>
      </c>
      <c r="O294" s="40">
        <f>сен.26!G292</f>
        <v>0</v>
      </c>
      <c r="P294" s="40">
        <f>окт.26!G292</f>
        <v>0</v>
      </c>
      <c r="Q294" s="40">
        <f>ноя.26!G292</f>
        <v>0</v>
      </c>
      <c r="R294" s="40">
        <f>дек.26!G292</f>
        <v>0</v>
      </c>
    </row>
    <row r="295" spans="1:18" x14ac:dyDescent="0.25">
      <c r="A295" s="22"/>
      <c r="B295" s="76"/>
      <c r="C295" s="109">
        <v>293</v>
      </c>
      <c r="D295" s="98">
        <f>СВОД_2025!E295</f>
        <v>-24038.78</v>
      </c>
      <c r="E295" s="99">
        <f t="shared" si="5"/>
        <v>-24047.16</v>
      </c>
      <c r="F295" s="100">
        <f>янв.26!H293+фев.26!H293+мар.26!H293+апр.26!H293+май.26!H293+июн.26!H293+июл.26!H293+авг.26!H293+сен.26!H293+окт.26!H293+ноя.26!H293+дек.26!H293</f>
        <v>0</v>
      </c>
      <c r="G295" s="40">
        <f>янв.26!G293</f>
        <v>8.3800000000000008</v>
      </c>
      <c r="H295" s="40">
        <f>фев.26!G293</f>
        <v>0</v>
      </c>
      <c r="I295" s="40">
        <f>мар.26!G293</f>
        <v>0</v>
      </c>
      <c r="J295" s="40">
        <f>апр.26!G293</f>
        <v>0</v>
      </c>
      <c r="K295" s="40">
        <f>май.26!G293</f>
        <v>0</v>
      </c>
      <c r="L295" s="40">
        <f>июн.26!G293</f>
        <v>0</v>
      </c>
      <c r="M295" s="40">
        <f>июл.26!G293</f>
        <v>0</v>
      </c>
      <c r="N295" s="40">
        <f>авг.26!G293</f>
        <v>0</v>
      </c>
      <c r="O295" s="40">
        <f>сен.26!G293</f>
        <v>0</v>
      </c>
      <c r="P295" s="40">
        <f>окт.26!G293</f>
        <v>0</v>
      </c>
      <c r="Q295" s="40">
        <f>ноя.26!G293</f>
        <v>0</v>
      </c>
      <c r="R295" s="40">
        <f>дек.26!G293</f>
        <v>0</v>
      </c>
    </row>
    <row r="296" spans="1:18" x14ac:dyDescent="0.25">
      <c r="A296" s="22"/>
      <c r="B296" s="76"/>
      <c r="C296" s="109">
        <v>294</v>
      </c>
      <c r="D296" s="98">
        <f>СВОД_2025!E296</f>
        <v>3699.4299999999957</v>
      </c>
      <c r="E296" s="99">
        <f t="shared" si="5"/>
        <v>3699.4299999999957</v>
      </c>
      <c r="F296" s="100">
        <f>янв.26!H294+фев.26!H294+мар.26!H294+апр.26!H294+май.26!H294+июн.26!H294+июл.26!H294+авг.26!H294+сен.26!H294+окт.26!H294+ноя.26!H294+дек.26!H294</f>
        <v>0</v>
      </c>
      <c r="G296" s="40">
        <f>янв.26!G294</f>
        <v>0</v>
      </c>
      <c r="H296" s="40">
        <f>фев.26!G294</f>
        <v>0</v>
      </c>
      <c r="I296" s="40">
        <f>мар.26!G294</f>
        <v>0</v>
      </c>
      <c r="J296" s="40">
        <f>апр.26!G294</f>
        <v>0</v>
      </c>
      <c r="K296" s="40">
        <f>май.26!G294</f>
        <v>0</v>
      </c>
      <c r="L296" s="40">
        <f>июн.26!G294</f>
        <v>0</v>
      </c>
      <c r="M296" s="40">
        <f>июл.26!G294</f>
        <v>0</v>
      </c>
      <c r="N296" s="40">
        <f>авг.26!G294</f>
        <v>0</v>
      </c>
      <c r="O296" s="40">
        <f>сен.26!G294</f>
        <v>0</v>
      </c>
      <c r="P296" s="40">
        <f>окт.26!G294</f>
        <v>0</v>
      </c>
      <c r="Q296" s="40">
        <f>ноя.26!G294</f>
        <v>0</v>
      </c>
      <c r="R296" s="40">
        <f>дек.26!G294</f>
        <v>0</v>
      </c>
    </row>
    <row r="297" spans="1:18" x14ac:dyDescent="0.25">
      <c r="A297" s="114"/>
      <c r="B297" s="76"/>
      <c r="C297" s="109">
        <v>295</v>
      </c>
      <c r="D297" s="98">
        <f>СВОД_2025!E297</f>
        <v>0</v>
      </c>
      <c r="E297" s="99">
        <f t="shared" si="5"/>
        <v>0</v>
      </c>
      <c r="F297" s="100">
        <f>янв.26!H295+фев.26!H295+мар.26!H295+апр.26!H295+май.26!H295+июн.26!H295+июл.26!H295+авг.26!H295+сен.26!H295+окт.26!H295+ноя.26!H295+дек.26!H295</f>
        <v>0</v>
      </c>
      <c r="G297" s="40">
        <f>янв.26!G295</f>
        <v>0</v>
      </c>
      <c r="H297" s="40">
        <f>фев.26!G295</f>
        <v>0</v>
      </c>
      <c r="I297" s="40">
        <f>мар.26!G295</f>
        <v>0</v>
      </c>
      <c r="J297" s="40">
        <f>апр.26!G295</f>
        <v>0</v>
      </c>
      <c r="K297" s="40">
        <f>май.26!G295</f>
        <v>0</v>
      </c>
      <c r="L297" s="40">
        <f>июн.26!G295</f>
        <v>0</v>
      </c>
      <c r="M297" s="40">
        <f>июл.26!G295</f>
        <v>0</v>
      </c>
      <c r="N297" s="40">
        <f>авг.26!G295</f>
        <v>0</v>
      </c>
      <c r="O297" s="40">
        <f>сен.26!G295</f>
        <v>0</v>
      </c>
      <c r="P297" s="40">
        <f>окт.26!G295</f>
        <v>0</v>
      </c>
      <c r="Q297" s="40">
        <f>ноя.26!G295</f>
        <v>0</v>
      </c>
      <c r="R297" s="40">
        <f>дек.26!G295</f>
        <v>0</v>
      </c>
    </row>
    <row r="298" spans="1:18" x14ac:dyDescent="0.25">
      <c r="A298" s="114"/>
      <c r="B298" s="76"/>
      <c r="C298" s="109">
        <v>296</v>
      </c>
      <c r="D298" s="98">
        <f>СВОД_2025!E298</f>
        <v>0</v>
      </c>
      <c r="E298" s="99">
        <f t="shared" si="5"/>
        <v>0</v>
      </c>
      <c r="F298" s="100">
        <f>янв.26!H296+фев.26!H296+мар.26!H296+апр.26!H296+май.26!H296+июн.26!H296+июл.26!H296+авг.26!H296+сен.26!H296+окт.26!H296+ноя.26!H296+дек.26!H296</f>
        <v>0</v>
      </c>
      <c r="G298" s="40">
        <f>янв.26!G296</f>
        <v>0</v>
      </c>
      <c r="H298" s="40">
        <f>фев.26!G296</f>
        <v>0</v>
      </c>
      <c r="I298" s="40">
        <f>мар.26!G296</f>
        <v>0</v>
      </c>
      <c r="J298" s="40">
        <f>апр.26!G296</f>
        <v>0</v>
      </c>
      <c r="K298" s="40">
        <f>май.26!G296</f>
        <v>0</v>
      </c>
      <c r="L298" s="40">
        <f>июн.26!G296</f>
        <v>0</v>
      </c>
      <c r="M298" s="40">
        <f>июл.26!G296</f>
        <v>0</v>
      </c>
      <c r="N298" s="40">
        <f>авг.26!G296</f>
        <v>0</v>
      </c>
      <c r="O298" s="40">
        <f>сен.26!G296</f>
        <v>0</v>
      </c>
      <c r="P298" s="40">
        <f>окт.26!G296</f>
        <v>0</v>
      </c>
      <c r="Q298" s="40">
        <f>ноя.26!G296</f>
        <v>0</v>
      </c>
      <c r="R298" s="40">
        <f>дек.26!G296</f>
        <v>0</v>
      </c>
    </row>
    <row r="299" spans="1:18" x14ac:dyDescent="0.25">
      <c r="A299" s="114"/>
      <c r="B299" s="76"/>
      <c r="C299" s="109">
        <v>297</v>
      </c>
      <c r="D299" s="98">
        <f>СВОД_2025!E299</f>
        <v>0</v>
      </c>
      <c r="E299" s="99">
        <f t="shared" si="5"/>
        <v>0</v>
      </c>
      <c r="F299" s="100">
        <f>янв.26!H297+фев.26!H297+мар.26!H297+апр.26!H297+май.26!H297+июн.26!H297+июл.26!H297+авг.26!H297+сен.26!H297+окт.26!H297+ноя.26!H297+дек.26!H297</f>
        <v>0</v>
      </c>
      <c r="G299" s="40">
        <f>янв.26!G297</f>
        <v>0</v>
      </c>
      <c r="H299" s="40">
        <f>фев.26!G297</f>
        <v>0</v>
      </c>
      <c r="I299" s="40">
        <f>мар.26!G297</f>
        <v>0</v>
      </c>
      <c r="J299" s="40">
        <f>апр.26!G297</f>
        <v>0</v>
      </c>
      <c r="K299" s="40">
        <f>май.26!G297</f>
        <v>0</v>
      </c>
      <c r="L299" s="40">
        <f>июн.26!G297</f>
        <v>0</v>
      </c>
      <c r="M299" s="40">
        <f>июл.26!G297</f>
        <v>0</v>
      </c>
      <c r="N299" s="40">
        <f>авг.26!G297</f>
        <v>0</v>
      </c>
      <c r="O299" s="40">
        <f>сен.26!G297</f>
        <v>0</v>
      </c>
      <c r="P299" s="40">
        <f>окт.26!G297</f>
        <v>0</v>
      </c>
      <c r="Q299" s="40">
        <f>ноя.26!G297</f>
        <v>0</v>
      </c>
      <c r="R299" s="40">
        <f>дек.26!G297</f>
        <v>0</v>
      </c>
    </row>
    <row r="300" spans="1:18" x14ac:dyDescent="0.25">
      <c r="A300" s="114"/>
      <c r="B300" s="76"/>
      <c r="C300" s="109">
        <v>298</v>
      </c>
      <c r="D300" s="98">
        <f>СВОД_2025!E300</f>
        <v>0</v>
      </c>
      <c r="E300" s="99">
        <f t="shared" si="5"/>
        <v>0</v>
      </c>
      <c r="F300" s="100">
        <f>янв.26!H298+фев.26!H298+мар.26!H298+апр.26!H298+май.26!H298+июн.26!H298+июл.26!H298+авг.26!H298+сен.26!H298+окт.26!H298+ноя.26!H298+дек.26!H298</f>
        <v>0</v>
      </c>
      <c r="G300" s="40">
        <f>янв.26!G298</f>
        <v>0</v>
      </c>
      <c r="H300" s="40">
        <f>фев.26!G298</f>
        <v>0</v>
      </c>
      <c r="I300" s="40">
        <f>мар.26!G298</f>
        <v>0</v>
      </c>
      <c r="J300" s="40">
        <f>апр.26!G298</f>
        <v>0</v>
      </c>
      <c r="K300" s="40">
        <f>май.26!G298</f>
        <v>0</v>
      </c>
      <c r="L300" s="40">
        <f>июн.26!G298</f>
        <v>0</v>
      </c>
      <c r="M300" s="40">
        <f>июл.26!G298</f>
        <v>0</v>
      </c>
      <c r="N300" s="40">
        <f>авг.26!G298</f>
        <v>0</v>
      </c>
      <c r="O300" s="40">
        <f>сен.26!G298</f>
        <v>0</v>
      </c>
      <c r="P300" s="40">
        <f>окт.26!G298</f>
        <v>0</v>
      </c>
      <c r="Q300" s="40">
        <f>ноя.26!G298</f>
        <v>0</v>
      </c>
      <c r="R300" s="40">
        <f>дек.26!G298</f>
        <v>0</v>
      </c>
    </row>
    <row r="301" spans="1:18" x14ac:dyDescent="0.25">
      <c r="A301" s="114"/>
      <c r="B301" s="76"/>
      <c r="C301" s="109">
        <v>299</v>
      </c>
      <c r="D301" s="98">
        <f>СВОД_2025!E301</f>
        <v>0</v>
      </c>
      <c r="E301" s="99">
        <f t="shared" si="5"/>
        <v>0</v>
      </c>
      <c r="F301" s="100">
        <f>янв.26!H299+фев.26!H299+мар.26!H299+апр.26!H299+май.26!H299+июн.26!H299+июл.26!H299+авг.26!H299+сен.26!H299+окт.26!H299+ноя.26!H299+дек.26!H299</f>
        <v>0</v>
      </c>
      <c r="G301" s="40">
        <f>янв.26!G299</f>
        <v>0</v>
      </c>
      <c r="H301" s="40">
        <f>фев.26!G299</f>
        <v>0</v>
      </c>
      <c r="I301" s="40">
        <f>мар.26!G299</f>
        <v>0</v>
      </c>
      <c r="J301" s="40">
        <f>апр.26!G299</f>
        <v>0</v>
      </c>
      <c r="K301" s="40">
        <f>май.26!G299</f>
        <v>0</v>
      </c>
      <c r="L301" s="40">
        <f>июн.26!G299</f>
        <v>0</v>
      </c>
      <c r="M301" s="40">
        <f>июл.26!G299</f>
        <v>0</v>
      </c>
      <c r="N301" s="40">
        <f>авг.26!G299</f>
        <v>0</v>
      </c>
      <c r="O301" s="40">
        <f>сен.26!G299</f>
        <v>0</v>
      </c>
      <c r="P301" s="40">
        <f>окт.26!G299</f>
        <v>0</v>
      </c>
      <c r="Q301" s="40">
        <f>ноя.26!G299</f>
        <v>0</v>
      </c>
      <c r="R301" s="40">
        <f>дек.26!G299</f>
        <v>0</v>
      </c>
    </row>
    <row r="302" spans="1:18" x14ac:dyDescent="0.25">
      <c r="A302" s="114"/>
      <c r="B302" s="76"/>
      <c r="C302" s="109">
        <v>300</v>
      </c>
      <c r="D302" s="98">
        <f>СВОД_2025!E302</f>
        <v>10645.25</v>
      </c>
      <c r="E302" s="99">
        <f t="shared" si="5"/>
        <v>10645.25</v>
      </c>
      <c r="F302" s="100">
        <f>янв.26!H300+фев.26!H300+мар.26!H300+апр.26!H300+май.26!H300+июн.26!H300+июл.26!H300+авг.26!H300+сен.26!H300+окт.26!H300+ноя.26!H300+дек.26!H300</f>
        <v>0</v>
      </c>
      <c r="G302" s="40">
        <f>янв.26!G300</f>
        <v>0</v>
      </c>
      <c r="H302" s="40">
        <f>фев.26!G300</f>
        <v>0</v>
      </c>
      <c r="I302" s="40">
        <f>мар.26!G300</f>
        <v>0</v>
      </c>
      <c r="J302" s="40">
        <f>апр.26!G300</f>
        <v>0</v>
      </c>
      <c r="K302" s="40">
        <f>май.26!G300</f>
        <v>0</v>
      </c>
      <c r="L302" s="40">
        <f>июн.26!G300</f>
        <v>0</v>
      </c>
      <c r="M302" s="40">
        <f>июл.26!G300</f>
        <v>0</v>
      </c>
      <c r="N302" s="40">
        <f>авг.26!G300</f>
        <v>0</v>
      </c>
      <c r="O302" s="40">
        <f>сен.26!G300</f>
        <v>0</v>
      </c>
      <c r="P302" s="40">
        <f>окт.26!G300</f>
        <v>0</v>
      </c>
      <c r="Q302" s="40">
        <f>ноя.26!G300</f>
        <v>0</v>
      </c>
      <c r="R302" s="40">
        <f>дек.26!G300</f>
        <v>0</v>
      </c>
    </row>
    <row r="303" spans="1:18" x14ac:dyDescent="0.25">
      <c r="A303" s="114"/>
      <c r="B303" s="76"/>
      <c r="C303" s="109">
        <v>301</v>
      </c>
      <c r="D303" s="98">
        <f>СВОД_2025!E303</f>
        <v>109288.35999999999</v>
      </c>
      <c r="E303" s="99">
        <f t="shared" si="5"/>
        <v>68343.679999999993</v>
      </c>
      <c r="F303" s="100">
        <f>янв.26!H301+фев.26!H301+мар.26!H301+апр.26!H301+май.26!H301+июн.26!H301+июл.26!H301+авг.26!H301+сен.26!H301+окт.26!H301+ноя.26!H301+дек.26!H301</f>
        <v>0</v>
      </c>
      <c r="G303" s="40">
        <f>янв.26!G301</f>
        <v>40944.68</v>
      </c>
      <c r="H303" s="40">
        <f>фев.26!G301</f>
        <v>0</v>
      </c>
      <c r="I303" s="40">
        <f>мар.26!G301</f>
        <v>0</v>
      </c>
      <c r="J303" s="40">
        <f>апр.26!G301</f>
        <v>0</v>
      </c>
      <c r="K303" s="40">
        <f>май.26!G301</f>
        <v>0</v>
      </c>
      <c r="L303" s="40">
        <f>июн.26!G301</f>
        <v>0</v>
      </c>
      <c r="M303" s="40">
        <f>июл.26!G301</f>
        <v>0</v>
      </c>
      <c r="N303" s="40">
        <f>авг.26!G301</f>
        <v>0</v>
      </c>
      <c r="O303" s="40">
        <f>сен.26!G301</f>
        <v>0</v>
      </c>
      <c r="P303" s="40">
        <f>окт.26!G301</f>
        <v>0</v>
      </c>
      <c r="Q303" s="40">
        <f>ноя.26!G301</f>
        <v>0</v>
      </c>
      <c r="R303" s="40">
        <f>дек.26!G301</f>
        <v>0</v>
      </c>
    </row>
    <row r="304" spans="1:18" x14ac:dyDescent="0.25">
      <c r="A304" s="114"/>
      <c r="B304" s="76"/>
      <c r="C304" s="109">
        <v>302</v>
      </c>
      <c r="D304" s="98">
        <f>СВОД_2025!E304</f>
        <v>0</v>
      </c>
      <c r="E304" s="99">
        <f t="shared" si="5"/>
        <v>0</v>
      </c>
      <c r="F304" s="100">
        <f>янв.26!H302+фев.26!H302+мар.26!H302+апр.26!H302+май.26!H302+июн.26!H302+июл.26!H302+авг.26!H302+сен.26!H302+окт.26!H302+ноя.26!H302+дек.26!H302</f>
        <v>0</v>
      </c>
      <c r="G304" s="40">
        <f>янв.26!G302</f>
        <v>0</v>
      </c>
      <c r="H304" s="40">
        <f>фев.26!G302</f>
        <v>0</v>
      </c>
      <c r="I304" s="40">
        <f>мар.26!G302</f>
        <v>0</v>
      </c>
      <c r="J304" s="40">
        <f>апр.26!G302</f>
        <v>0</v>
      </c>
      <c r="K304" s="40">
        <f>май.26!G302</f>
        <v>0</v>
      </c>
      <c r="L304" s="40">
        <f>июн.26!G302</f>
        <v>0</v>
      </c>
      <c r="M304" s="40">
        <f>июл.26!G302</f>
        <v>0</v>
      </c>
      <c r="N304" s="40">
        <f>авг.26!G302</f>
        <v>0</v>
      </c>
      <c r="O304" s="40">
        <f>сен.26!G302</f>
        <v>0</v>
      </c>
      <c r="P304" s="40">
        <f>окт.26!G302</f>
        <v>0</v>
      </c>
      <c r="Q304" s="40">
        <f>ноя.26!G302</f>
        <v>0</v>
      </c>
      <c r="R304" s="40">
        <f>дек.26!G302</f>
        <v>0</v>
      </c>
    </row>
    <row r="305" spans="1:18" x14ac:dyDescent="0.25">
      <c r="A305" s="114"/>
      <c r="B305" s="76"/>
      <c r="C305" s="109">
        <v>303</v>
      </c>
      <c r="D305" s="98">
        <f>СВОД_2025!E305</f>
        <v>-5883.1600000000199</v>
      </c>
      <c r="E305" s="99">
        <f t="shared" si="5"/>
        <v>-6368.5900000000202</v>
      </c>
      <c r="F305" s="100">
        <f>янв.26!H303+фев.26!H303+мар.26!H303+апр.26!H303+май.26!H303+июн.26!H303+июл.26!H303+авг.26!H303+сен.26!H303+окт.26!H303+ноя.26!H303+дек.26!H303</f>
        <v>10000</v>
      </c>
      <c r="G305" s="40">
        <f>янв.26!G303</f>
        <v>10485.43</v>
      </c>
      <c r="H305" s="40">
        <f>фев.26!G303</f>
        <v>0</v>
      </c>
      <c r="I305" s="40">
        <f>мар.26!G303</f>
        <v>0</v>
      </c>
      <c r="J305" s="40">
        <f>апр.26!G303</f>
        <v>0</v>
      </c>
      <c r="K305" s="40">
        <f>май.26!G303</f>
        <v>0</v>
      </c>
      <c r="L305" s="40">
        <f>июн.26!G303</f>
        <v>0</v>
      </c>
      <c r="M305" s="40">
        <f>июл.26!G303</f>
        <v>0</v>
      </c>
      <c r="N305" s="40">
        <f>авг.26!G303</f>
        <v>0</v>
      </c>
      <c r="O305" s="40">
        <f>сен.26!G303</f>
        <v>0</v>
      </c>
      <c r="P305" s="40">
        <f>окт.26!G303</f>
        <v>0</v>
      </c>
      <c r="Q305" s="40">
        <f>ноя.26!G303</f>
        <v>0</v>
      </c>
      <c r="R305" s="40">
        <f>дек.26!G303</f>
        <v>0</v>
      </c>
    </row>
    <row r="306" spans="1:18" x14ac:dyDescent="0.25">
      <c r="A306" s="114"/>
      <c r="B306" s="76"/>
      <c r="C306" s="109">
        <v>304</v>
      </c>
      <c r="D306" s="98">
        <f>СВОД_2025!E306</f>
        <v>-7915.8399999999992</v>
      </c>
      <c r="E306" s="99">
        <f t="shared" si="5"/>
        <v>-1200.7599999999993</v>
      </c>
      <c r="F306" s="100">
        <f>янв.26!H304+фев.26!H304+мар.26!H304+апр.26!H304+май.26!H304+июн.26!H304+июл.26!H304+авг.26!H304+сен.26!H304+окт.26!H304+ноя.26!H304+дек.26!H304</f>
        <v>7000</v>
      </c>
      <c r="G306" s="40">
        <f>янв.26!G304</f>
        <v>284.92</v>
      </c>
      <c r="H306" s="40">
        <f>фев.26!G304</f>
        <v>0</v>
      </c>
      <c r="I306" s="40">
        <f>мар.26!G304</f>
        <v>0</v>
      </c>
      <c r="J306" s="40">
        <f>апр.26!G304</f>
        <v>0</v>
      </c>
      <c r="K306" s="40">
        <f>май.26!G304</f>
        <v>0</v>
      </c>
      <c r="L306" s="40">
        <f>июн.26!G304</f>
        <v>0</v>
      </c>
      <c r="M306" s="40">
        <f>июл.26!G304</f>
        <v>0</v>
      </c>
      <c r="N306" s="40">
        <f>авг.26!G304</f>
        <v>0</v>
      </c>
      <c r="O306" s="40">
        <f>сен.26!G304</f>
        <v>0</v>
      </c>
      <c r="P306" s="40">
        <f>окт.26!G304</f>
        <v>0</v>
      </c>
      <c r="Q306" s="40">
        <f>ноя.26!G304</f>
        <v>0</v>
      </c>
      <c r="R306" s="40">
        <f>дек.26!G304</f>
        <v>0</v>
      </c>
    </row>
    <row r="307" spans="1:18" x14ac:dyDescent="0.25">
      <c r="A307" s="114"/>
      <c r="B307" s="76"/>
      <c r="C307" s="109">
        <v>305</v>
      </c>
      <c r="D307" s="98">
        <f>СВОД_2025!E307</f>
        <v>-2072.0399999999986</v>
      </c>
      <c r="E307" s="99">
        <f t="shared" si="5"/>
        <v>-2690.4599999999987</v>
      </c>
      <c r="F307" s="100">
        <f>янв.26!H305+фев.26!H305+мар.26!H305+апр.26!H305+май.26!H305+июн.26!H305+июл.26!H305+авг.26!H305+сен.26!H305+окт.26!H305+ноя.26!H305+дек.26!H305</f>
        <v>4694.5</v>
      </c>
      <c r="G307" s="40">
        <f>янв.26!G305</f>
        <v>5312.92</v>
      </c>
      <c r="H307" s="40">
        <f>фев.26!G305</f>
        <v>0</v>
      </c>
      <c r="I307" s="40">
        <f>мар.26!G305</f>
        <v>0</v>
      </c>
      <c r="J307" s="40">
        <f>апр.26!G305</f>
        <v>0</v>
      </c>
      <c r="K307" s="40">
        <f>май.26!G305</f>
        <v>0</v>
      </c>
      <c r="L307" s="40">
        <f>июн.26!G305</f>
        <v>0</v>
      </c>
      <c r="M307" s="40">
        <f>июл.26!G305</f>
        <v>0</v>
      </c>
      <c r="N307" s="40">
        <f>авг.26!G305</f>
        <v>0</v>
      </c>
      <c r="O307" s="40">
        <f>сен.26!G305</f>
        <v>0</v>
      </c>
      <c r="P307" s="40">
        <f>окт.26!G305</f>
        <v>0</v>
      </c>
      <c r="Q307" s="40">
        <f>ноя.26!G305</f>
        <v>0</v>
      </c>
      <c r="R307" s="40">
        <f>дек.26!G305</f>
        <v>0</v>
      </c>
    </row>
    <row r="308" spans="1:18" x14ac:dyDescent="0.25">
      <c r="A308" s="114"/>
      <c r="B308" s="76"/>
      <c r="C308" s="109">
        <v>306</v>
      </c>
      <c r="D308" s="98">
        <f>СВОД_2025!E308</f>
        <v>0</v>
      </c>
      <c r="E308" s="99">
        <f t="shared" si="5"/>
        <v>0</v>
      </c>
      <c r="F308" s="100">
        <f>янв.26!H306+фев.26!H306+мар.26!H306+апр.26!H306+май.26!H306+июн.26!H306+июл.26!H306+авг.26!H306+сен.26!H306+окт.26!H306+ноя.26!H306+дек.26!H306</f>
        <v>0</v>
      </c>
      <c r="G308" s="40">
        <f>янв.26!G306</f>
        <v>0</v>
      </c>
      <c r="H308" s="40">
        <f>фев.26!G306</f>
        <v>0</v>
      </c>
      <c r="I308" s="40">
        <f>мар.26!G306</f>
        <v>0</v>
      </c>
      <c r="J308" s="40">
        <f>апр.26!G306</f>
        <v>0</v>
      </c>
      <c r="K308" s="40">
        <f>май.26!G306</f>
        <v>0</v>
      </c>
      <c r="L308" s="40">
        <f>июн.26!G306</f>
        <v>0</v>
      </c>
      <c r="M308" s="40">
        <f>июл.26!G306</f>
        <v>0</v>
      </c>
      <c r="N308" s="40">
        <f>авг.26!G306</f>
        <v>0</v>
      </c>
      <c r="O308" s="40">
        <f>сен.26!G306</f>
        <v>0</v>
      </c>
      <c r="P308" s="40">
        <f>окт.26!G306</f>
        <v>0</v>
      </c>
      <c r="Q308" s="40">
        <f>ноя.26!G306</f>
        <v>0</v>
      </c>
      <c r="R308" s="40">
        <f>дек.26!G306</f>
        <v>0</v>
      </c>
    </row>
    <row r="309" spans="1:18" x14ac:dyDescent="0.25">
      <c r="A309" s="114"/>
      <c r="B309" s="76"/>
      <c r="C309" s="109">
        <v>307</v>
      </c>
      <c r="D309" s="98">
        <f>СВОД_2025!E309</f>
        <v>0</v>
      </c>
      <c r="E309" s="99">
        <f t="shared" si="5"/>
        <v>-83.800000000000011</v>
      </c>
      <c r="F309" s="100">
        <f>янв.26!H307+фев.26!H307+мар.26!H307+апр.26!H307+май.26!H307+июн.26!H307+июл.26!H307+авг.26!H307+сен.26!H307+окт.26!H307+ноя.26!H307+дек.26!H307</f>
        <v>0</v>
      </c>
      <c r="G309" s="40">
        <f>янв.26!G307</f>
        <v>83.800000000000011</v>
      </c>
      <c r="H309" s="40">
        <f>фев.26!G307</f>
        <v>0</v>
      </c>
      <c r="I309" s="40">
        <f>мар.26!G307</f>
        <v>0</v>
      </c>
      <c r="J309" s="40">
        <f>апр.26!G307</f>
        <v>0</v>
      </c>
      <c r="K309" s="40">
        <f>май.26!G307</f>
        <v>0</v>
      </c>
      <c r="L309" s="40">
        <f>июн.26!G307</f>
        <v>0</v>
      </c>
      <c r="M309" s="40">
        <f>июл.26!G307</f>
        <v>0</v>
      </c>
      <c r="N309" s="40">
        <f>авг.26!G307</f>
        <v>0</v>
      </c>
      <c r="O309" s="40">
        <f>сен.26!G307</f>
        <v>0</v>
      </c>
      <c r="P309" s="40">
        <f>окт.26!G307</f>
        <v>0</v>
      </c>
      <c r="Q309" s="40">
        <f>ноя.26!G307</f>
        <v>0</v>
      </c>
      <c r="R309" s="40">
        <f>дек.26!G307</f>
        <v>0</v>
      </c>
    </row>
    <row r="310" spans="1:18" x14ac:dyDescent="0.25">
      <c r="A310" s="114"/>
      <c r="B310" s="76"/>
      <c r="C310" s="109">
        <v>308</v>
      </c>
      <c r="D310" s="98">
        <f>СВОД_2025!E310</f>
        <v>-82.5</v>
      </c>
      <c r="E310" s="99">
        <f t="shared" si="5"/>
        <v>-82.5</v>
      </c>
      <c r="F310" s="100">
        <f>янв.26!H308+фев.26!H308+мар.26!H308+апр.26!H308+май.26!H308+июн.26!H308+июл.26!H308+авг.26!H308+сен.26!H308+окт.26!H308+ноя.26!H308+дек.26!H308</f>
        <v>0</v>
      </c>
      <c r="G310" s="40">
        <f>янв.26!G308</f>
        <v>0</v>
      </c>
      <c r="H310" s="40">
        <f>фев.26!G308</f>
        <v>0</v>
      </c>
      <c r="I310" s="40">
        <f>мар.26!G308</f>
        <v>0</v>
      </c>
      <c r="J310" s="40">
        <f>апр.26!G308</f>
        <v>0</v>
      </c>
      <c r="K310" s="40">
        <f>май.26!G308</f>
        <v>0</v>
      </c>
      <c r="L310" s="40">
        <f>июн.26!G308</f>
        <v>0</v>
      </c>
      <c r="M310" s="40">
        <f>июл.26!G308</f>
        <v>0</v>
      </c>
      <c r="N310" s="40">
        <f>авг.26!G308</f>
        <v>0</v>
      </c>
      <c r="O310" s="40">
        <f>сен.26!G308</f>
        <v>0</v>
      </c>
      <c r="P310" s="40">
        <f>окт.26!G308</f>
        <v>0</v>
      </c>
      <c r="Q310" s="40">
        <f>ноя.26!G308</f>
        <v>0</v>
      </c>
      <c r="R310" s="40">
        <f>дек.26!G308</f>
        <v>0</v>
      </c>
    </row>
    <row r="311" spans="1:18" x14ac:dyDescent="0.25">
      <c r="A311" s="114"/>
      <c r="B311" s="76"/>
      <c r="C311" s="109">
        <v>309</v>
      </c>
      <c r="D311" s="98">
        <f>СВОД_2025!E311</f>
        <v>0</v>
      </c>
      <c r="E311" s="99">
        <f t="shared" si="5"/>
        <v>0</v>
      </c>
      <c r="F311" s="100">
        <f>янв.26!H309+фев.26!H309+мар.26!H309+апр.26!H309+май.26!H309+июн.26!H309+июл.26!H309+авг.26!H309+сен.26!H309+окт.26!H309+ноя.26!H309+дек.26!H309</f>
        <v>0</v>
      </c>
      <c r="G311" s="40">
        <f>янв.26!G309</f>
        <v>0</v>
      </c>
      <c r="H311" s="40">
        <f>фев.26!G309</f>
        <v>0</v>
      </c>
      <c r="I311" s="40">
        <f>мар.26!G309</f>
        <v>0</v>
      </c>
      <c r="J311" s="40">
        <f>апр.26!G309</f>
        <v>0</v>
      </c>
      <c r="K311" s="40">
        <f>май.26!G309</f>
        <v>0</v>
      </c>
      <c r="L311" s="40">
        <f>июн.26!G309</f>
        <v>0</v>
      </c>
      <c r="M311" s="40">
        <f>июл.26!G309</f>
        <v>0</v>
      </c>
      <c r="N311" s="40">
        <f>авг.26!G309</f>
        <v>0</v>
      </c>
      <c r="O311" s="40">
        <f>сен.26!G309</f>
        <v>0</v>
      </c>
      <c r="P311" s="40">
        <f>окт.26!G309</f>
        <v>0</v>
      </c>
      <c r="Q311" s="40">
        <f>ноя.26!G309</f>
        <v>0</v>
      </c>
      <c r="R311" s="40">
        <f>дек.26!G309</f>
        <v>0</v>
      </c>
    </row>
    <row r="312" spans="1:18" x14ac:dyDescent="0.25">
      <c r="A312" s="114"/>
      <c r="B312" s="76"/>
      <c r="C312" s="109">
        <v>310</v>
      </c>
      <c r="D312" s="98">
        <f>СВОД_2025!E312</f>
        <v>-102.58000000000001</v>
      </c>
      <c r="E312" s="99">
        <f t="shared" si="5"/>
        <v>-102.58000000000001</v>
      </c>
      <c r="F312" s="100">
        <f>янв.26!H310+фев.26!H310+мар.26!H310+апр.26!H310+май.26!H310+июн.26!H310+июл.26!H310+авг.26!H310+сен.26!H310+окт.26!H310+ноя.26!H310+дек.26!H310</f>
        <v>0</v>
      </c>
      <c r="G312" s="40">
        <f>янв.26!G310</f>
        <v>0</v>
      </c>
      <c r="H312" s="40">
        <f>фев.26!G310</f>
        <v>0</v>
      </c>
      <c r="I312" s="40">
        <f>мар.26!G310</f>
        <v>0</v>
      </c>
      <c r="J312" s="40">
        <f>апр.26!G310</f>
        <v>0</v>
      </c>
      <c r="K312" s="40">
        <f>май.26!G310</f>
        <v>0</v>
      </c>
      <c r="L312" s="40">
        <f>июн.26!G310</f>
        <v>0</v>
      </c>
      <c r="M312" s="40">
        <f>июл.26!G310</f>
        <v>0</v>
      </c>
      <c r="N312" s="40">
        <f>авг.26!G310</f>
        <v>0</v>
      </c>
      <c r="O312" s="40">
        <f>сен.26!G310</f>
        <v>0</v>
      </c>
      <c r="P312" s="40">
        <f>окт.26!G310</f>
        <v>0</v>
      </c>
      <c r="Q312" s="40">
        <f>ноя.26!G310</f>
        <v>0</v>
      </c>
      <c r="R312" s="40">
        <f>дек.26!G310</f>
        <v>0</v>
      </c>
    </row>
    <row r="313" spans="1:18" x14ac:dyDescent="0.25">
      <c r="A313" s="114"/>
      <c r="B313" s="76"/>
      <c r="C313" s="109">
        <v>311</v>
      </c>
      <c r="D313" s="98">
        <f>СВОД_2025!E313</f>
        <v>0</v>
      </c>
      <c r="E313" s="99">
        <f t="shared" si="5"/>
        <v>0</v>
      </c>
      <c r="F313" s="100">
        <f>янв.26!H311+фев.26!H311+мар.26!H311+апр.26!H311+май.26!H311+июн.26!H311+июл.26!H311+авг.26!H311+сен.26!H311+окт.26!H311+ноя.26!H311+дек.26!H311</f>
        <v>0</v>
      </c>
      <c r="G313" s="40">
        <f>янв.26!G311</f>
        <v>0</v>
      </c>
      <c r="H313" s="40">
        <f>фев.26!G311</f>
        <v>0</v>
      </c>
      <c r="I313" s="40">
        <f>мар.26!G311</f>
        <v>0</v>
      </c>
      <c r="J313" s="40">
        <f>апр.26!G311</f>
        <v>0</v>
      </c>
      <c r="K313" s="40">
        <f>май.26!G311</f>
        <v>0</v>
      </c>
      <c r="L313" s="40">
        <f>июн.26!G311</f>
        <v>0</v>
      </c>
      <c r="M313" s="40">
        <f>июл.26!G311</f>
        <v>0</v>
      </c>
      <c r="N313" s="40">
        <f>авг.26!G311</f>
        <v>0</v>
      </c>
      <c r="O313" s="40">
        <f>сен.26!G311</f>
        <v>0</v>
      </c>
      <c r="P313" s="40">
        <f>окт.26!G311</f>
        <v>0</v>
      </c>
      <c r="Q313" s="40">
        <f>ноя.26!G311</f>
        <v>0</v>
      </c>
      <c r="R313" s="40">
        <f>дек.26!G311</f>
        <v>0</v>
      </c>
    </row>
    <row r="314" spans="1:18" x14ac:dyDescent="0.25">
      <c r="A314" s="114"/>
      <c r="B314" s="76"/>
      <c r="C314" s="109">
        <v>312</v>
      </c>
      <c r="D314" s="98">
        <f>СВОД_2025!E314</f>
        <v>0</v>
      </c>
      <c r="E314" s="99">
        <f t="shared" si="5"/>
        <v>0</v>
      </c>
      <c r="F314" s="100">
        <f>янв.26!H312+фев.26!H312+мар.26!H312+апр.26!H312+май.26!H312+июн.26!H312+июл.26!H312+авг.26!H312+сен.26!H312+окт.26!H312+ноя.26!H312+дек.26!H312</f>
        <v>0</v>
      </c>
      <c r="G314" s="40">
        <f>янв.26!G312</f>
        <v>0</v>
      </c>
      <c r="H314" s="40">
        <f>фев.26!G312</f>
        <v>0</v>
      </c>
      <c r="I314" s="40">
        <f>мар.26!G312</f>
        <v>0</v>
      </c>
      <c r="J314" s="40">
        <f>апр.26!G312</f>
        <v>0</v>
      </c>
      <c r="K314" s="40">
        <f>май.26!G312</f>
        <v>0</v>
      </c>
      <c r="L314" s="40">
        <f>июн.26!G312</f>
        <v>0</v>
      </c>
      <c r="M314" s="40">
        <f>июл.26!G312</f>
        <v>0</v>
      </c>
      <c r="N314" s="40">
        <f>авг.26!G312</f>
        <v>0</v>
      </c>
      <c r="O314" s="40">
        <f>сен.26!G312</f>
        <v>0</v>
      </c>
      <c r="P314" s="40">
        <f>окт.26!G312</f>
        <v>0</v>
      </c>
      <c r="Q314" s="40">
        <f>ноя.26!G312</f>
        <v>0</v>
      </c>
      <c r="R314" s="40">
        <f>дек.26!G312</f>
        <v>0</v>
      </c>
    </row>
    <row r="315" spans="1:18" x14ac:dyDescent="0.25">
      <c r="A315" s="114"/>
      <c r="B315" s="76"/>
      <c r="C315" s="109">
        <v>313</v>
      </c>
      <c r="D315" s="98">
        <f>СВОД_2025!E315</f>
        <v>-5907.0000000000055</v>
      </c>
      <c r="E315" s="99">
        <f t="shared" si="5"/>
        <v>-5907.0000000000055</v>
      </c>
      <c r="F315" s="100">
        <f>янв.26!H313+фев.26!H313+мар.26!H313+апр.26!H313+май.26!H313+июн.26!H313+июл.26!H313+авг.26!H313+сен.26!H313+окт.26!H313+ноя.26!H313+дек.26!H313</f>
        <v>0</v>
      </c>
      <c r="G315" s="40">
        <f>янв.26!G313</f>
        <v>0</v>
      </c>
      <c r="H315" s="40">
        <f>фев.26!G313</f>
        <v>0</v>
      </c>
      <c r="I315" s="40">
        <f>мар.26!G313</f>
        <v>0</v>
      </c>
      <c r="J315" s="40">
        <f>апр.26!G313</f>
        <v>0</v>
      </c>
      <c r="K315" s="40">
        <f>май.26!G313</f>
        <v>0</v>
      </c>
      <c r="L315" s="40">
        <f>июн.26!G313</f>
        <v>0</v>
      </c>
      <c r="M315" s="40">
        <f>июл.26!G313</f>
        <v>0</v>
      </c>
      <c r="N315" s="40">
        <f>авг.26!G313</f>
        <v>0</v>
      </c>
      <c r="O315" s="40">
        <f>сен.26!G313</f>
        <v>0</v>
      </c>
      <c r="P315" s="40">
        <f>окт.26!G313</f>
        <v>0</v>
      </c>
      <c r="Q315" s="40">
        <f>ноя.26!G313</f>
        <v>0</v>
      </c>
      <c r="R315" s="40">
        <f>дек.26!G313</f>
        <v>0</v>
      </c>
    </row>
    <row r="316" spans="1:18" x14ac:dyDescent="0.25">
      <c r="A316" s="114"/>
      <c r="B316" s="76"/>
      <c r="C316" s="109">
        <v>314</v>
      </c>
      <c r="D316" s="98">
        <f>СВОД_2025!E316</f>
        <v>0</v>
      </c>
      <c r="E316" s="99">
        <f t="shared" si="5"/>
        <v>0</v>
      </c>
      <c r="F316" s="100">
        <f>янв.26!H314+фев.26!H314+мар.26!H314+апр.26!H314+май.26!H314+июн.26!H314+июл.26!H314+авг.26!H314+сен.26!H314+окт.26!H314+ноя.26!H314+дек.26!H314</f>
        <v>0</v>
      </c>
      <c r="G316" s="40">
        <f>янв.26!G314</f>
        <v>0</v>
      </c>
      <c r="H316" s="40">
        <f>фев.26!G314</f>
        <v>0</v>
      </c>
      <c r="I316" s="40">
        <f>мар.26!G314</f>
        <v>0</v>
      </c>
      <c r="J316" s="40">
        <f>апр.26!G314</f>
        <v>0</v>
      </c>
      <c r="K316" s="40">
        <f>май.26!G314</f>
        <v>0</v>
      </c>
      <c r="L316" s="40">
        <f>июн.26!G314</f>
        <v>0</v>
      </c>
      <c r="M316" s="40">
        <f>июл.26!G314</f>
        <v>0</v>
      </c>
      <c r="N316" s="40">
        <f>авг.26!G314</f>
        <v>0</v>
      </c>
      <c r="O316" s="40">
        <f>сен.26!G314</f>
        <v>0</v>
      </c>
      <c r="P316" s="40">
        <f>окт.26!G314</f>
        <v>0</v>
      </c>
      <c r="Q316" s="40">
        <f>ноя.26!G314</f>
        <v>0</v>
      </c>
      <c r="R316" s="40">
        <f>дек.26!G314</f>
        <v>0</v>
      </c>
    </row>
    <row r="317" spans="1:18" x14ac:dyDescent="0.25">
      <c r="A317" s="114"/>
      <c r="B317" s="76"/>
      <c r="C317" s="109">
        <v>315</v>
      </c>
      <c r="D317" s="98">
        <f>СВОД_2025!E317</f>
        <v>0</v>
      </c>
      <c r="E317" s="99">
        <f t="shared" si="5"/>
        <v>0</v>
      </c>
      <c r="F317" s="100">
        <f>янв.26!H315+фев.26!H315+мар.26!H315+апр.26!H315+май.26!H315+июн.26!H315+июл.26!H315+авг.26!H315+сен.26!H315+окт.26!H315+ноя.26!H315+дек.26!H315</f>
        <v>0</v>
      </c>
      <c r="G317" s="40">
        <f>янв.26!G315</f>
        <v>0</v>
      </c>
      <c r="H317" s="40">
        <f>фев.26!G315</f>
        <v>0</v>
      </c>
      <c r="I317" s="40">
        <f>мар.26!G315</f>
        <v>0</v>
      </c>
      <c r="J317" s="40">
        <f>апр.26!G315</f>
        <v>0</v>
      </c>
      <c r="K317" s="40">
        <f>май.26!G315</f>
        <v>0</v>
      </c>
      <c r="L317" s="40">
        <f>июн.26!G315</f>
        <v>0</v>
      </c>
      <c r="M317" s="40">
        <f>июл.26!G315</f>
        <v>0</v>
      </c>
      <c r="N317" s="40">
        <f>авг.26!G315</f>
        <v>0</v>
      </c>
      <c r="O317" s="40">
        <f>сен.26!G315</f>
        <v>0</v>
      </c>
      <c r="P317" s="40">
        <f>окт.26!G315</f>
        <v>0</v>
      </c>
      <c r="Q317" s="40">
        <f>ноя.26!G315</f>
        <v>0</v>
      </c>
      <c r="R317" s="40">
        <f>дек.26!G315</f>
        <v>0</v>
      </c>
    </row>
    <row r="318" spans="1:18" x14ac:dyDescent="0.25">
      <c r="A318" s="114"/>
      <c r="B318" s="76"/>
      <c r="C318" s="109">
        <v>316</v>
      </c>
      <c r="D318" s="98">
        <f>СВОД_2025!E318</f>
        <v>-5107.4699999999966</v>
      </c>
      <c r="E318" s="99">
        <f t="shared" si="5"/>
        <v>-20801.019999999997</v>
      </c>
      <c r="F318" s="100">
        <f>янв.26!H316+фев.26!H316+мар.26!H316+апр.26!H316+май.26!H316+июн.26!H316+июл.26!H316+авг.26!H316+сен.26!H316+окт.26!H316+ноя.26!H316+дек.26!H316</f>
        <v>0</v>
      </c>
      <c r="G318" s="40">
        <f>янв.26!G316</f>
        <v>15693.55</v>
      </c>
      <c r="H318" s="40">
        <f>фев.26!G316</f>
        <v>0</v>
      </c>
      <c r="I318" s="40">
        <f>мар.26!G316</f>
        <v>0</v>
      </c>
      <c r="J318" s="40">
        <f>апр.26!G316</f>
        <v>0</v>
      </c>
      <c r="K318" s="40">
        <f>май.26!G316</f>
        <v>0</v>
      </c>
      <c r="L318" s="40">
        <f>июн.26!G316</f>
        <v>0</v>
      </c>
      <c r="M318" s="40">
        <f>июл.26!G316</f>
        <v>0</v>
      </c>
      <c r="N318" s="40">
        <f>авг.26!G316</f>
        <v>0</v>
      </c>
      <c r="O318" s="40">
        <f>сен.26!G316</f>
        <v>0</v>
      </c>
      <c r="P318" s="40">
        <f>окт.26!G316</f>
        <v>0</v>
      </c>
      <c r="Q318" s="40">
        <f>ноя.26!G316</f>
        <v>0</v>
      </c>
      <c r="R318" s="40">
        <f>дек.26!G316</f>
        <v>0</v>
      </c>
    </row>
    <row r="319" spans="1:18" x14ac:dyDescent="0.25">
      <c r="A319" s="114"/>
      <c r="B319" s="76"/>
      <c r="C319" s="109">
        <v>317</v>
      </c>
      <c r="D319" s="98">
        <f>СВОД_2025!E319</f>
        <v>1040.019999999995</v>
      </c>
      <c r="E319" s="99">
        <f t="shared" si="5"/>
        <v>462.68999999999505</v>
      </c>
      <c r="F319" s="100">
        <f>янв.26!H317+фев.26!H317+мар.26!H317+апр.26!H317+май.26!H317+июн.26!H317+июл.26!H317+авг.26!H317+сен.26!H317+окт.26!H317+ноя.26!H317+дек.26!H317</f>
        <v>10600</v>
      </c>
      <c r="G319" s="40">
        <f>янв.26!G317</f>
        <v>11177.33</v>
      </c>
      <c r="H319" s="40">
        <f>фев.26!G317</f>
        <v>0</v>
      </c>
      <c r="I319" s="40">
        <f>мар.26!G317</f>
        <v>0</v>
      </c>
      <c r="J319" s="40">
        <f>апр.26!G317</f>
        <v>0</v>
      </c>
      <c r="K319" s="40">
        <f>май.26!G317</f>
        <v>0</v>
      </c>
      <c r="L319" s="40">
        <f>июн.26!G317</f>
        <v>0</v>
      </c>
      <c r="M319" s="40">
        <f>июл.26!G317</f>
        <v>0</v>
      </c>
      <c r="N319" s="40">
        <f>авг.26!G317</f>
        <v>0</v>
      </c>
      <c r="O319" s="40">
        <f>сен.26!G317</f>
        <v>0</v>
      </c>
      <c r="P319" s="40">
        <f>окт.26!G317</f>
        <v>0</v>
      </c>
      <c r="Q319" s="40">
        <f>ноя.26!G317</f>
        <v>0</v>
      </c>
      <c r="R319" s="40">
        <f>дек.26!G317</f>
        <v>0</v>
      </c>
    </row>
    <row r="320" spans="1:18" x14ac:dyDescent="0.25">
      <c r="A320" s="114"/>
      <c r="B320" s="76"/>
      <c r="C320" s="109">
        <v>318</v>
      </c>
      <c r="D320" s="98">
        <f>СВОД_2025!E320</f>
        <v>-146.72999999999999</v>
      </c>
      <c r="E320" s="99">
        <f t="shared" si="5"/>
        <v>-146.72999999999999</v>
      </c>
      <c r="F320" s="100">
        <f>янв.26!H318+фев.26!H318+мар.26!H318+апр.26!H318+май.26!H318+июн.26!H318+июл.26!H318+авг.26!H318+сен.26!H318+окт.26!H318+ноя.26!H318+дек.26!H318</f>
        <v>0</v>
      </c>
      <c r="G320" s="40">
        <f>янв.26!G318</f>
        <v>0</v>
      </c>
      <c r="H320" s="40">
        <f>фев.26!G318</f>
        <v>0</v>
      </c>
      <c r="I320" s="40">
        <f>мар.26!G318</f>
        <v>0</v>
      </c>
      <c r="J320" s="40">
        <f>апр.26!G318</f>
        <v>0</v>
      </c>
      <c r="K320" s="40">
        <f>май.26!G318</f>
        <v>0</v>
      </c>
      <c r="L320" s="40">
        <f>июн.26!G318</f>
        <v>0</v>
      </c>
      <c r="M320" s="40">
        <f>июл.26!G318</f>
        <v>0</v>
      </c>
      <c r="N320" s="40">
        <f>авг.26!G318</f>
        <v>0</v>
      </c>
      <c r="O320" s="40">
        <f>сен.26!G318</f>
        <v>0</v>
      </c>
      <c r="P320" s="40">
        <f>окт.26!G318</f>
        <v>0</v>
      </c>
      <c r="Q320" s="40">
        <f>ноя.26!G318</f>
        <v>0</v>
      </c>
      <c r="R320" s="40">
        <f>дек.26!G318</f>
        <v>0</v>
      </c>
    </row>
    <row r="321" spans="1:18" x14ac:dyDescent="0.25">
      <c r="A321" s="114"/>
      <c r="B321" s="76"/>
      <c r="C321" s="109">
        <v>319</v>
      </c>
      <c r="D321" s="98">
        <f>СВОД_2025!E321</f>
        <v>0</v>
      </c>
      <c r="E321" s="99">
        <f t="shared" si="5"/>
        <v>0</v>
      </c>
      <c r="F321" s="100">
        <f>янв.26!H319+фев.26!H319+мар.26!H319+апр.26!H319+май.26!H319+июн.26!H319+июл.26!H319+авг.26!H319+сен.26!H319+окт.26!H319+ноя.26!H319+дек.26!H319</f>
        <v>0</v>
      </c>
      <c r="G321" s="40">
        <f>янв.26!G319</f>
        <v>0</v>
      </c>
      <c r="H321" s="40">
        <f>фев.26!G319</f>
        <v>0</v>
      </c>
      <c r="I321" s="40">
        <f>мар.26!G319</f>
        <v>0</v>
      </c>
      <c r="J321" s="40">
        <f>апр.26!G319</f>
        <v>0</v>
      </c>
      <c r="K321" s="40">
        <f>май.26!G319</f>
        <v>0</v>
      </c>
      <c r="L321" s="40">
        <f>июн.26!G319</f>
        <v>0</v>
      </c>
      <c r="M321" s="40">
        <f>июл.26!G319</f>
        <v>0</v>
      </c>
      <c r="N321" s="40">
        <f>авг.26!G319</f>
        <v>0</v>
      </c>
      <c r="O321" s="40">
        <f>сен.26!G319</f>
        <v>0</v>
      </c>
      <c r="P321" s="40">
        <f>окт.26!G319</f>
        <v>0</v>
      </c>
      <c r="Q321" s="40">
        <f>ноя.26!G319</f>
        <v>0</v>
      </c>
      <c r="R321" s="40">
        <f>дек.26!G319</f>
        <v>0</v>
      </c>
    </row>
    <row r="322" spans="1:18" x14ac:dyDescent="0.25">
      <c r="A322" s="114"/>
      <c r="B322" s="76"/>
      <c r="C322" s="109">
        <v>320</v>
      </c>
      <c r="D322" s="98">
        <f>СВОД_2025!E322</f>
        <v>-4645.8599999999997</v>
      </c>
      <c r="E322" s="99">
        <f t="shared" si="5"/>
        <v>-4645.8599999999997</v>
      </c>
      <c r="F322" s="100">
        <f>янв.26!H320+фев.26!H320+мар.26!H320+апр.26!H320+май.26!H320+июн.26!H320+июл.26!H320+авг.26!H320+сен.26!H320+окт.26!H320+ноя.26!H320+дек.26!H320</f>
        <v>0</v>
      </c>
      <c r="G322" s="40">
        <f>янв.26!G320</f>
        <v>0</v>
      </c>
      <c r="H322" s="40">
        <f>фев.26!G320</f>
        <v>0</v>
      </c>
      <c r="I322" s="40">
        <f>мар.26!G320</f>
        <v>0</v>
      </c>
      <c r="J322" s="40">
        <f>апр.26!G320</f>
        <v>0</v>
      </c>
      <c r="K322" s="40">
        <f>май.26!G320</f>
        <v>0</v>
      </c>
      <c r="L322" s="40">
        <f>июн.26!G320</f>
        <v>0</v>
      </c>
      <c r="M322" s="40">
        <f>июл.26!G320</f>
        <v>0</v>
      </c>
      <c r="N322" s="40">
        <f>авг.26!G320</f>
        <v>0</v>
      </c>
      <c r="O322" s="40">
        <f>сен.26!G320</f>
        <v>0</v>
      </c>
      <c r="P322" s="40">
        <f>окт.26!G320</f>
        <v>0</v>
      </c>
      <c r="Q322" s="40">
        <f>ноя.26!G320</f>
        <v>0</v>
      </c>
      <c r="R322" s="40">
        <f>дек.26!G320</f>
        <v>0</v>
      </c>
    </row>
    <row r="323" spans="1:18" x14ac:dyDescent="0.25">
      <c r="A323" s="114"/>
      <c r="B323" s="76"/>
      <c r="C323" s="109">
        <v>321</v>
      </c>
      <c r="D323" s="98">
        <f>СВОД_2025!E323</f>
        <v>33.5</v>
      </c>
      <c r="E323" s="99">
        <f t="shared" si="5"/>
        <v>33.5</v>
      </c>
      <c r="F323" s="100">
        <f>янв.26!H321+фев.26!H321+мар.26!H321+апр.26!H321+май.26!H321+июн.26!H321+июл.26!H321+авг.26!H321+сен.26!H321+окт.26!H321+ноя.26!H321+дек.26!H321</f>
        <v>0</v>
      </c>
      <c r="G323" s="40">
        <f>янв.26!G321</f>
        <v>0</v>
      </c>
      <c r="H323" s="40">
        <f>фев.26!G321</f>
        <v>0</v>
      </c>
      <c r="I323" s="40">
        <f>мар.26!G321</f>
        <v>0</v>
      </c>
      <c r="J323" s="40">
        <f>апр.26!G321</f>
        <v>0</v>
      </c>
      <c r="K323" s="40">
        <f>май.26!G321</f>
        <v>0</v>
      </c>
      <c r="L323" s="40">
        <f>июн.26!G321</f>
        <v>0</v>
      </c>
      <c r="M323" s="40">
        <f>июл.26!G321</f>
        <v>0</v>
      </c>
      <c r="N323" s="40">
        <f>авг.26!G321</f>
        <v>0</v>
      </c>
      <c r="O323" s="40">
        <f>сен.26!G321</f>
        <v>0</v>
      </c>
      <c r="P323" s="40">
        <f>окт.26!G321</f>
        <v>0</v>
      </c>
      <c r="Q323" s="40">
        <f>ноя.26!G321</f>
        <v>0</v>
      </c>
      <c r="R323" s="40">
        <f>дек.26!G321</f>
        <v>0</v>
      </c>
    </row>
    <row r="324" spans="1:18" x14ac:dyDescent="0.25">
      <c r="A324" s="114"/>
      <c r="B324" s="76"/>
      <c r="C324" s="109">
        <v>322</v>
      </c>
      <c r="D324" s="98">
        <f>СВОД_2025!E324</f>
        <v>-1807.3100000000086</v>
      </c>
      <c r="E324" s="99">
        <f t="shared" si="5"/>
        <v>-17042.150000000009</v>
      </c>
      <c r="F324" s="100">
        <f>янв.26!H322+фев.26!H322+мар.26!H322+апр.26!H322+май.26!H322+июн.26!H322+июл.26!H322+авг.26!H322+сен.26!H322+окт.26!H322+ноя.26!H322+дек.26!H322</f>
        <v>0</v>
      </c>
      <c r="G324" s="40">
        <f>янв.26!G322</f>
        <v>15234.840000000002</v>
      </c>
      <c r="H324" s="40">
        <f>фев.26!G322</f>
        <v>0</v>
      </c>
      <c r="I324" s="40">
        <f>мар.26!G322</f>
        <v>0</v>
      </c>
      <c r="J324" s="40">
        <f>апр.26!G322</f>
        <v>0</v>
      </c>
      <c r="K324" s="40">
        <f>май.26!G322</f>
        <v>0</v>
      </c>
      <c r="L324" s="40">
        <f>июн.26!G322</f>
        <v>0</v>
      </c>
      <c r="M324" s="40">
        <f>июл.26!G322</f>
        <v>0</v>
      </c>
      <c r="N324" s="40">
        <f>авг.26!G322</f>
        <v>0</v>
      </c>
      <c r="O324" s="40">
        <f>сен.26!G322</f>
        <v>0</v>
      </c>
      <c r="P324" s="40">
        <f>окт.26!G322</f>
        <v>0</v>
      </c>
      <c r="Q324" s="40">
        <f>ноя.26!G322</f>
        <v>0</v>
      </c>
      <c r="R324" s="40">
        <f>дек.26!G322</f>
        <v>0</v>
      </c>
    </row>
    <row r="325" spans="1:18" x14ac:dyDescent="0.25">
      <c r="A325" s="114"/>
      <c r="B325" s="76"/>
      <c r="C325" s="109">
        <v>323</v>
      </c>
      <c r="D325" s="98">
        <f>СВОД_2025!E325</f>
        <v>0</v>
      </c>
      <c r="E325" s="99">
        <f t="shared" si="5"/>
        <v>0</v>
      </c>
      <c r="F325" s="100">
        <f>янв.26!H323+фев.26!H323+мар.26!H323+апр.26!H323+май.26!H323+июн.26!H323+июл.26!H323+авг.26!H323+сен.26!H323+окт.26!H323+ноя.26!H323+дек.26!H323</f>
        <v>0</v>
      </c>
      <c r="G325" s="40">
        <f>янв.26!G323</f>
        <v>0</v>
      </c>
      <c r="H325" s="40">
        <f>фев.26!G323</f>
        <v>0</v>
      </c>
      <c r="I325" s="40">
        <f>мар.26!G323</f>
        <v>0</v>
      </c>
      <c r="J325" s="40">
        <f>апр.26!G323</f>
        <v>0</v>
      </c>
      <c r="K325" s="40">
        <f>май.26!G323</f>
        <v>0</v>
      </c>
      <c r="L325" s="40">
        <f>июн.26!G323</f>
        <v>0</v>
      </c>
      <c r="M325" s="40">
        <f>июл.26!G323</f>
        <v>0</v>
      </c>
      <c r="N325" s="40">
        <f>авг.26!G323</f>
        <v>0</v>
      </c>
      <c r="O325" s="40">
        <f>сен.26!G323</f>
        <v>0</v>
      </c>
      <c r="P325" s="40">
        <f>окт.26!G323</f>
        <v>0</v>
      </c>
      <c r="Q325" s="40">
        <f>ноя.26!G323</f>
        <v>0</v>
      </c>
      <c r="R325" s="40">
        <f>дек.26!G323</f>
        <v>0</v>
      </c>
    </row>
    <row r="326" spans="1:18" x14ac:dyDescent="0.25">
      <c r="A326" s="114"/>
      <c r="B326" s="76"/>
      <c r="C326" s="109">
        <v>324</v>
      </c>
      <c r="D326" s="98">
        <f>СВОД_2025!E326</f>
        <v>20000</v>
      </c>
      <c r="E326" s="99">
        <f t="shared" si="5"/>
        <v>20000</v>
      </c>
      <c r="F326" s="100">
        <f>янв.26!H324+фев.26!H324+мар.26!H324+апр.26!H324+май.26!H324+июн.26!H324+июл.26!H324+авг.26!H324+сен.26!H324+окт.26!H324+ноя.26!H324+дек.26!H324</f>
        <v>0</v>
      </c>
      <c r="G326" s="40">
        <f>янв.26!G324</f>
        <v>0</v>
      </c>
      <c r="H326" s="40">
        <f>фев.26!G324</f>
        <v>0</v>
      </c>
      <c r="I326" s="40">
        <f>мар.26!G324</f>
        <v>0</v>
      </c>
      <c r="J326" s="40">
        <f>апр.26!G324</f>
        <v>0</v>
      </c>
      <c r="K326" s="40">
        <f>май.26!G324</f>
        <v>0</v>
      </c>
      <c r="L326" s="40">
        <f>июн.26!G324</f>
        <v>0</v>
      </c>
      <c r="M326" s="40">
        <f>июл.26!G324</f>
        <v>0</v>
      </c>
      <c r="N326" s="40">
        <f>авг.26!G324</f>
        <v>0</v>
      </c>
      <c r="O326" s="40">
        <f>сен.26!G324</f>
        <v>0</v>
      </c>
      <c r="P326" s="40">
        <f>окт.26!G324</f>
        <v>0</v>
      </c>
      <c r="Q326" s="40">
        <f>ноя.26!G324</f>
        <v>0</v>
      </c>
      <c r="R326" s="40">
        <f>дек.26!G324</f>
        <v>0</v>
      </c>
    </row>
    <row r="327" spans="1:18" x14ac:dyDescent="0.25">
      <c r="A327" s="114"/>
      <c r="B327" s="76"/>
      <c r="C327" s="109">
        <v>325</v>
      </c>
      <c r="D327" s="98">
        <f>СВОД_2025!E327</f>
        <v>0</v>
      </c>
      <c r="E327" s="99">
        <f t="shared" si="5"/>
        <v>0</v>
      </c>
      <c r="F327" s="100">
        <f>янв.26!H325+фев.26!H325+мар.26!H325+апр.26!H325+май.26!H325+июн.26!H325+июл.26!H325+авг.26!H325+сен.26!H325+окт.26!H325+ноя.26!H325+дек.26!H325</f>
        <v>0</v>
      </c>
      <c r="G327" s="40">
        <f>янв.26!G325</f>
        <v>0</v>
      </c>
      <c r="H327" s="40">
        <f>фев.26!G325</f>
        <v>0</v>
      </c>
      <c r="I327" s="40">
        <f>мар.26!G325</f>
        <v>0</v>
      </c>
      <c r="J327" s="40">
        <f>апр.26!G325</f>
        <v>0</v>
      </c>
      <c r="K327" s="40">
        <f>май.26!G325</f>
        <v>0</v>
      </c>
      <c r="L327" s="40">
        <f>июн.26!G325</f>
        <v>0</v>
      </c>
      <c r="M327" s="40">
        <f>июл.26!G325</f>
        <v>0</v>
      </c>
      <c r="N327" s="40">
        <f>авг.26!G325</f>
        <v>0</v>
      </c>
      <c r="O327" s="40">
        <f>сен.26!G325</f>
        <v>0</v>
      </c>
      <c r="P327" s="40">
        <f>окт.26!G325</f>
        <v>0</v>
      </c>
      <c r="Q327" s="40">
        <f>ноя.26!G325</f>
        <v>0</v>
      </c>
      <c r="R327" s="40">
        <f>дек.26!G325</f>
        <v>0</v>
      </c>
    </row>
    <row r="328" spans="1:18" x14ac:dyDescent="0.25">
      <c r="A328" s="114"/>
      <c r="B328" s="76"/>
      <c r="C328" s="109">
        <v>326</v>
      </c>
      <c r="D328" s="98">
        <f>СВОД_2025!E328</f>
        <v>0</v>
      </c>
      <c r="E328" s="99">
        <f t="shared" si="5"/>
        <v>0</v>
      </c>
      <c r="F328" s="100">
        <f>янв.26!H326+фев.26!H326+мар.26!H326+апр.26!H326+май.26!H326+июн.26!H326+июл.26!H326+авг.26!H326+сен.26!H326+окт.26!H326+ноя.26!H326+дек.26!H326</f>
        <v>0</v>
      </c>
      <c r="G328" s="40">
        <f>янв.26!G326</f>
        <v>0</v>
      </c>
      <c r="H328" s="40">
        <f>фев.26!G326</f>
        <v>0</v>
      </c>
      <c r="I328" s="40">
        <f>мар.26!G326</f>
        <v>0</v>
      </c>
      <c r="J328" s="40">
        <f>апр.26!G326</f>
        <v>0</v>
      </c>
      <c r="K328" s="40">
        <f>май.26!G326</f>
        <v>0</v>
      </c>
      <c r="L328" s="40">
        <f>июн.26!G326</f>
        <v>0</v>
      </c>
      <c r="M328" s="40">
        <f>июл.26!G326</f>
        <v>0</v>
      </c>
      <c r="N328" s="40">
        <f>авг.26!G326</f>
        <v>0</v>
      </c>
      <c r="O328" s="40">
        <f>сен.26!G326</f>
        <v>0</v>
      </c>
      <c r="P328" s="40">
        <f>окт.26!G326</f>
        <v>0</v>
      </c>
      <c r="Q328" s="40">
        <f>ноя.26!G326</f>
        <v>0</v>
      </c>
      <c r="R328" s="40">
        <f>дек.26!G326</f>
        <v>0</v>
      </c>
    </row>
    <row r="329" spans="1:18" x14ac:dyDescent="0.25">
      <c r="A329" s="114"/>
      <c r="B329" s="76"/>
      <c r="C329" s="109">
        <v>327</v>
      </c>
      <c r="D329" s="98">
        <f>СВОД_2025!E329</f>
        <v>0</v>
      </c>
      <c r="E329" s="99">
        <f t="shared" si="5"/>
        <v>0</v>
      </c>
      <c r="F329" s="100">
        <f>янв.26!H327+фев.26!H327+мар.26!H327+апр.26!H327+май.26!H327+июн.26!H327+июл.26!H327+авг.26!H327+сен.26!H327+окт.26!H327+ноя.26!H327+дек.26!H327</f>
        <v>0</v>
      </c>
      <c r="G329" s="40">
        <f>янв.26!G327</f>
        <v>0</v>
      </c>
      <c r="H329" s="40">
        <f>фев.26!G327</f>
        <v>0</v>
      </c>
      <c r="I329" s="40">
        <f>мар.26!G327</f>
        <v>0</v>
      </c>
      <c r="J329" s="40">
        <f>апр.26!G327</f>
        <v>0</v>
      </c>
      <c r="K329" s="40">
        <f>май.26!G327</f>
        <v>0</v>
      </c>
      <c r="L329" s="40">
        <f>июн.26!G327</f>
        <v>0</v>
      </c>
      <c r="M329" s="40">
        <f>июл.26!G327</f>
        <v>0</v>
      </c>
      <c r="N329" s="40">
        <f>авг.26!G327</f>
        <v>0</v>
      </c>
      <c r="O329" s="40">
        <f>сен.26!G327</f>
        <v>0</v>
      </c>
      <c r="P329" s="40">
        <f>окт.26!G327</f>
        <v>0</v>
      </c>
      <c r="Q329" s="40">
        <f>ноя.26!G327</f>
        <v>0</v>
      </c>
      <c r="R329" s="40">
        <f>дек.26!G327</f>
        <v>0</v>
      </c>
    </row>
    <row r="330" spans="1:18" x14ac:dyDescent="0.25">
      <c r="A330" s="114"/>
      <c r="B330" s="76"/>
      <c r="C330" s="109">
        <v>328</v>
      </c>
      <c r="D330" s="98">
        <f>СВОД_2025!E330</f>
        <v>-2338.9099999999871</v>
      </c>
      <c r="E330" s="99">
        <f t="shared" si="5"/>
        <v>-5040.1299999999883</v>
      </c>
      <c r="F330" s="100">
        <f>янв.26!H328+фев.26!H328+мар.26!H328+апр.26!H328+май.26!H328+июн.26!H328+июл.26!H328+авг.26!H328+сен.26!H328+окт.26!H328+ноя.26!H328+дек.26!H328</f>
        <v>5000</v>
      </c>
      <c r="G330" s="40">
        <f>янв.26!G328</f>
        <v>7701.2200000000012</v>
      </c>
      <c r="H330" s="40">
        <f>фев.26!G328</f>
        <v>0</v>
      </c>
      <c r="I330" s="40">
        <f>мар.26!G328</f>
        <v>0</v>
      </c>
      <c r="J330" s="40">
        <f>апр.26!G328</f>
        <v>0</v>
      </c>
      <c r="K330" s="40">
        <f>май.26!G328</f>
        <v>0</v>
      </c>
      <c r="L330" s="40">
        <f>июн.26!G328</f>
        <v>0</v>
      </c>
      <c r="M330" s="40">
        <f>июл.26!G328</f>
        <v>0</v>
      </c>
      <c r="N330" s="40">
        <f>авг.26!G328</f>
        <v>0</v>
      </c>
      <c r="O330" s="40">
        <f>сен.26!G328</f>
        <v>0</v>
      </c>
      <c r="P330" s="40">
        <f>окт.26!G328</f>
        <v>0</v>
      </c>
      <c r="Q330" s="40">
        <f>ноя.26!G328</f>
        <v>0</v>
      </c>
      <c r="R330" s="40">
        <f>дек.26!G328</f>
        <v>0</v>
      </c>
    </row>
    <row r="331" spans="1:18" x14ac:dyDescent="0.25">
      <c r="A331" s="114"/>
      <c r="B331" s="76"/>
      <c r="C331" s="109">
        <v>329</v>
      </c>
      <c r="D331" s="98">
        <f>СВОД_2025!E331</f>
        <v>0</v>
      </c>
      <c r="E331" s="99">
        <f t="shared" si="5"/>
        <v>0</v>
      </c>
      <c r="F331" s="100">
        <f>янв.26!H329+фев.26!H329+мар.26!H329+апр.26!H329+май.26!H329+июн.26!H329+июл.26!H329+авг.26!H329+сен.26!H329+окт.26!H329+ноя.26!H329+дек.26!H329</f>
        <v>0</v>
      </c>
      <c r="G331" s="40">
        <f>янв.26!G329</f>
        <v>0</v>
      </c>
      <c r="H331" s="40">
        <f>фев.26!G329</f>
        <v>0</v>
      </c>
      <c r="I331" s="40">
        <f>мар.26!G329</f>
        <v>0</v>
      </c>
      <c r="J331" s="40">
        <f>апр.26!G329</f>
        <v>0</v>
      </c>
      <c r="K331" s="40">
        <f>май.26!G329</f>
        <v>0</v>
      </c>
      <c r="L331" s="40">
        <f>июн.26!G329</f>
        <v>0</v>
      </c>
      <c r="M331" s="40">
        <f>июл.26!G329</f>
        <v>0</v>
      </c>
      <c r="N331" s="40">
        <f>авг.26!G329</f>
        <v>0</v>
      </c>
      <c r="O331" s="40">
        <f>сен.26!G329</f>
        <v>0</v>
      </c>
      <c r="P331" s="40">
        <f>окт.26!G329</f>
        <v>0</v>
      </c>
      <c r="Q331" s="40">
        <f>ноя.26!G329</f>
        <v>0</v>
      </c>
      <c r="R331" s="40">
        <f>дек.26!G329</f>
        <v>0</v>
      </c>
    </row>
    <row r="332" spans="1:18" x14ac:dyDescent="0.25">
      <c r="A332" s="114"/>
      <c r="B332" s="76"/>
      <c r="C332" s="109">
        <v>330</v>
      </c>
      <c r="D332" s="98">
        <f>СВОД_2025!E332</f>
        <v>-74.249999999994571</v>
      </c>
      <c r="E332" s="99">
        <f t="shared" si="5"/>
        <v>-42.749999999994579</v>
      </c>
      <c r="F332" s="100">
        <f>янв.26!H330+фев.26!H330+мар.26!H330+апр.26!H330+май.26!H330+июн.26!H330+июл.26!H330+авг.26!H330+сен.26!H330+окт.26!H330+ноя.26!H330+дек.26!H330</f>
        <v>65.02</v>
      </c>
      <c r="G332" s="40">
        <f>янв.26!G330</f>
        <v>33.520000000000003</v>
      </c>
      <c r="H332" s="40">
        <f>фев.26!G330</f>
        <v>0</v>
      </c>
      <c r="I332" s="40">
        <f>мар.26!G330</f>
        <v>0</v>
      </c>
      <c r="J332" s="40">
        <f>апр.26!G330</f>
        <v>0</v>
      </c>
      <c r="K332" s="40">
        <f>май.26!G330</f>
        <v>0</v>
      </c>
      <c r="L332" s="40">
        <f>июн.26!G330</f>
        <v>0</v>
      </c>
      <c r="M332" s="40">
        <f>июл.26!G330</f>
        <v>0</v>
      </c>
      <c r="N332" s="40">
        <f>авг.26!G330</f>
        <v>0</v>
      </c>
      <c r="O332" s="40">
        <f>сен.26!G330</f>
        <v>0</v>
      </c>
      <c r="P332" s="40">
        <f>окт.26!G330</f>
        <v>0</v>
      </c>
      <c r="Q332" s="40">
        <f>ноя.26!G330</f>
        <v>0</v>
      </c>
      <c r="R332" s="40">
        <f>дек.26!G330</f>
        <v>0</v>
      </c>
    </row>
    <row r="333" spans="1:18" x14ac:dyDescent="0.25">
      <c r="A333" s="22"/>
      <c r="B333" s="76"/>
      <c r="C333" s="109">
        <v>331</v>
      </c>
      <c r="D333" s="98">
        <f>СВОД_2025!E333</f>
        <v>0</v>
      </c>
      <c r="E333" s="99">
        <f t="shared" ref="E333:E353" si="6">F333-G333-H333-I333-J333-K333-L333-M333-N333-O333-P333-Q333-R333+D333</f>
        <v>0</v>
      </c>
      <c r="F333" s="100">
        <f>янв.26!H331+фев.26!H331+мар.26!H331+апр.26!H331+май.26!H331+июн.26!H331+июл.26!H331+авг.26!H331+сен.26!H331+окт.26!H331+ноя.26!H331+дек.26!H331</f>
        <v>0</v>
      </c>
      <c r="G333" s="40">
        <f>янв.26!G331</f>
        <v>0</v>
      </c>
      <c r="H333" s="40">
        <f>фев.26!G331</f>
        <v>0</v>
      </c>
      <c r="I333" s="40">
        <f>мар.26!G331</f>
        <v>0</v>
      </c>
      <c r="J333" s="40">
        <f>апр.26!G331</f>
        <v>0</v>
      </c>
      <c r="K333" s="40">
        <f>май.26!G331</f>
        <v>0</v>
      </c>
      <c r="L333" s="40">
        <f>июн.26!G331</f>
        <v>0</v>
      </c>
      <c r="M333" s="40">
        <f>июл.26!G331</f>
        <v>0</v>
      </c>
      <c r="N333" s="40">
        <f>авг.26!G331</f>
        <v>0</v>
      </c>
      <c r="O333" s="40">
        <f>сен.26!G331</f>
        <v>0</v>
      </c>
      <c r="P333" s="40">
        <f>окт.26!G331</f>
        <v>0</v>
      </c>
      <c r="Q333" s="40">
        <f>ноя.26!G331</f>
        <v>0</v>
      </c>
      <c r="R333" s="40">
        <f>дек.26!G331</f>
        <v>0</v>
      </c>
    </row>
    <row r="334" spans="1:18" x14ac:dyDescent="0.25">
      <c r="A334" s="114"/>
      <c r="B334" s="76"/>
      <c r="C334" s="109">
        <v>332</v>
      </c>
      <c r="D334" s="98">
        <f>СВОД_2025!E334</f>
        <v>0</v>
      </c>
      <c r="E334" s="99">
        <f t="shared" si="6"/>
        <v>0</v>
      </c>
      <c r="F334" s="100">
        <f>янв.26!H332+фев.26!H332+мар.26!H332+апр.26!H332+май.26!H332+июн.26!H332+июл.26!H332+авг.26!H332+сен.26!H332+окт.26!H332+ноя.26!H332+дек.26!H332</f>
        <v>0</v>
      </c>
      <c r="G334" s="40">
        <f>янв.26!G332</f>
        <v>0</v>
      </c>
      <c r="H334" s="40">
        <f>фев.26!G332</f>
        <v>0</v>
      </c>
      <c r="I334" s="40">
        <f>мар.26!G332</f>
        <v>0</v>
      </c>
      <c r="J334" s="40">
        <f>апр.26!G332</f>
        <v>0</v>
      </c>
      <c r="K334" s="40">
        <f>май.26!G332</f>
        <v>0</v>
      </c>
      <c r="L334" s="40">
        <f>июн.26!G332</f>
        <v>0</v>
      </c>
      <c r="M334" s="40">
        <f>июл.26!G332</f>
        <v>0</v>
      </c>
      <c r="N334" s="40">
        <f>авг.26!G332</f>
        <v>0</v>
      </c>
      <c r="O334" s="40">
        <f>сен.26!G332</f>
        <v>0</v>
      </c>
      <c r="P334" s="40">
        <f>окт.26!G332</f>
        <v>0</v>
      </c>
      <c r="Q334" s="40">
        <f>ноя.26!G332</f>
        <v>0</v>
      </c>
      <c r="R334" s="40">
        <f>дек.26!G332</f>
        <v>0</v>
      </c>
    </row>
    <row r="335" spans="1:18" x14ac:dyDescent="0.25">
      <c r="A335" s="114"/>
      <c r="B335" s="76"/>
      <c r="C335" s="109">
        <v>333</v>
      </c>
      <c r="D335" s="98">
        <f>СВОД_2025!E335</f>
        <v>0</v>
      </c>
      <c r="E335" s="99">
        <f t="shared" si="6"/>
        <v>0</v>
      </c>
      <c r="F335" s="100">
        <f>янв.26!H333+фев.26!H333+мар.26!H333+апр.26!H333+май.26!H333+июн.26!H333+июл.26!H333+авг.26!H333+сен.26!H333+окт.26!H333+ноя.26!H333+дек.26!H333</f>
        <v>0</v>
      </c>
      <c r="G335" s="40">
        <f>янв.26!G333</f>
        <v>0</v>
      </c>
      <c r="H335" s="40">
        <f>фев.26!G333</f>
        <v>0</v>
      </c>
      <c r="I335" s="40">
        <f>мар.26!G333</f>
        <v>0</v>
      </c>
      <c r="J335" s="40">
        <f>апр.26!G333</f>
        <v>0</v>
      </c>
      <c r="K335" s="40">
        <f>май.26!G333</f>
        <v>0</v>
      </c>
      <c r="L335" s="40">
        <f>июн.26!G333</f>
        <v>0</v>
      </c>
      <c r="M335" s="40">
        <f>июл.26!G333</f>
        <v>0</v>
      </c>
      <c r="N335" s="40">
        <f>авг.26!G333</f>
        <v>0</v>
      </c>
      <c r="O335" s="40">
        <f>сен.26!G333</f>
        <v>0</v>
      </c>
      <c r="P335" s="40">
        <f>окт.26!G333</f>
        <v>0</v>
      </c>
      <c r="Q335" s="40">
        <f>ноя.26!G333</f>
        <v>0</v>
      </c>
      <c r="R335" s="40">
        <f>дек.26!G333</f>
        <v>0</v>
      </c>
    </row>
    <row r="336" spans="1:18" x14ac:dyDescent="0.25">
      <c r="A336" s="114"/>
      <c r="B336" s="76"/>
      <c r="C336" s="109">
        <v>334</v>
      </c>
      <c r="D336" s="98">
        <f>СВОД_2025!E336</f>
        <v>0</v>
      </c>
      <c r="E336" s="99">
        <f t="shared" si="6"/>
        <v>0</v>
      </c>
      <c r="F336" s="100">
        <f>янв.26!H334+фев.26!H334+мар.26!H334+апр.26!H334+май.26!H334+июн.26!H334+июл.26!H334+авг.26!H334+сен.26!H334+окт.26!H334+ноя.26!H334+дек.26!H334</f>
        <v>0</v>
      </c>
      <c r="G336" s="40">
        <f>янв.26!G334</f>
        <v>0</v>
      </c>
      <c r="H336" s="40">
        <f>фев.26!G334</f>
        <v>0</v>
      </c>
      <c r="I336" s="40">
        <f>мар.26!G334</f>
        <v>0</v>
      </c>
      <c r="J336" s="40">
        <f>апр.26!G334</f>
        <v>0</v>
      </c>
      <c r="K336" s="40">
        <f>май.26!G334</f>
        <v>0</v>
      </c>
      <c r="L336" s="40">
        <f>июн.26!G334</f>
        <v>0</v>
      </c>
      <c r="M336" s="40">
        <f>июл.26!G334</f>
        <v>0</v>
      </c>
      <c r="N336" s="40">
        <f>авг.26!G334</f>
        <v>0</v>
      </c>
      <c r="O336" s="40">
        <f>сен.26!G334</f>
        <v>0</v>
      </c>
      <c r="P336" s="40">
        <f>окт.26!G334</f>
        <v>0</v>
      </c>
      <c r="Q336" s="40">
        <f>ноя.26!G334</f>
        <v>0</v>
      </c>
      <c r="R336" s="40">
        <f>дек.26!G334</f>
        <v>0</v>
      </c>
    </row>
    <row r="337" spans="1:18" x14ac:dyDescent="0.25">
      <c r="A337" s="114"/>
      <c r="B337" s="76"/>
      <c r="C337" s="109">
        <v>335</v>
      </c>
      <c r="D337" s="98">
        <f>СВОД_2025!E337</f>
        <v>-4598.880000000001</v>
      </c>
      <c r="E337" s="99">
        <f t="shared" si="6"/>
        <v>-4598.880000000001</v>
      </c>
      <c r="F337" s="100">
        <f>янв.26!H335+фев.26!H335+мар.26!H335+апр.26!H335+май.26!H335+июн.26!H335+июл.26!H335+авг.26!H335+сен.26!H335+окт.26!H335+ноя.26!H335+дек.26!H335</f>
        <v>0</v>
      </c>
      <c r="G337" s="40">
        <f>янв.26!G335</f>
        <v>0</v>
      </c>
      <c r="H337" s="40">
        <f>фев.26!G335</f>
        <v>0</v>
      </c>
      <c r="I337" s="40">
        <f>мар.26!G335</f>
        <v>0</v>
      </c>
      <c r="J337" s="40">
        <f>апр.26!G335</f>
        <v>0</v>
      </c>
      <c r="K337" s="40">
        <f>май.26!G335</f>
        <v>0</v>
      </c>
      <c r="L337" s="40">
        <f>июн.26!G335</f>
        <v>0</v>
      </c>
      <c r="M337" s="40">
        <f>июл.26!G335</f>
        <v>0</v>
      </c>
      <c r="N337" s="40">
        <f>авг.26!G335</f>
        <v>0</v>
      </c>
      <c r="O337" s="40">
        <f>сен.26!G335</f>
        <v>0</v>
      </c>
      <c r="P337" s="40">
        <f>окт.26!G335</f>
        <v>0</v>
      </c>
      <c r="Q337" s="40">
        <f>ноя.26!G335</f>
        <v>0</v>
      </c>
      <c r="R337" s="40">
        <f>дек.26!G335</f>
        <v>0</v>
      </c>
    </row>
    <row r="338" spans="1:18" x14ac:dyDescent="0.25">
      <c r="A338" s="114"/>
      <c r="B338" s="76"/>
      <c r="C338" s="109">
        <v>336</v>
      </c>
      <c r="D338" s="98">
        <f>СВОД_2025!E338</f>
        <v>9844.6800000000167</v>
      </c>
      <c r="E338" s="99">
        <f t="shared" si="6"/>
        <v>9334.2000000000171</v>
      </c>
      <c r="F338" s="100">
        <f>янв.26!H336+фев.26!H336+мар.26!H336+апр.26!H336+май.26!H336+июн.26!H336+июл.26!H336+авг.26!H336+сен.26!H336+окт.26!H336+ноя.26!H336+дек.26!H336</f>
        <v>9000</v>
      </c>
      <c r="G338" s="40">
        <f>янв.26!G336</f>
        <v>9510.48</v>
      </c>
      <c r="H338" s="40">
        <f>фев.26!G336</f>
        <v>0</v>
      </c>
      <c r="I338" s="40">
        <f>мар.26!G336</f>
        <v>0</v>
      </c>
      <c r="J338" s="40">
        <f>апр.26!G336</f>
        <v>0</v>
      </c>
      <c r="K338" s="40">
        <f>май.26!G336</f>
        <v>0</v>
      </c>
      <c r="L338" s="40">
        <f>июн.26!G336</f>
        <v>0</v>
      </c>
      <c r="M338" s="40">
        <f>июл.26!G336</f>
        <v>0</v>
      </c>
      <c r="N338" s="40">
        <f>авг.26!G336</f>
        <v>0</v>
      </c>
      <c r="O338" s="40">
        <f>сен.26!G336</f>
        <v>0</v>
      </c>
      <c r="P338" s="40">
        <f>окт.26!G336</f>
        <v>0</v>
      </c>
      <c r="Q338" s="40">
        <f>ноя.26!G336</f>
        <v>0</v>
      </c>
      <c r="R338" s="40">
        <f>дек.26!G336</f>
        <v>0</v>
      </c>
    </row>
    <row r="339" spans="1:18" x14ac:dyDescent="0.25">
      <c r="A339" s="22"/>
      <c r="B339" s="76"/>
      <c r="C339" s="109">
        <v>337</v>
      </c>
      <c r="D339" s="98">
        <f>СВОД_2025!E339</f>
        <v>-5.93</v>
      </c>
      <c r="E339" s="99">
        <f t="shared" si="6"/>
        <v>-5.93</v>
      </c>
      <c r="F339" s="100">
        <f>янв.26!H337+фев.26!H337+мар.26!H337+апр.26!H337+май.26!H337+июн.26!H337+июл.26!H337+авг.26!H337+сен.26!H337+окт.26!H337+ноя.26!H337+дек.26!H337</f>
        <v>0</v>
      </c>
      <c r="G339" s="40">
        <f>янв.26!G337</f>
        <v>0</v>
      </c>
      <c r="H339" s="40">
        <f>фев.26!G337</f>
        <v>0</v>
      </c>
      <c r="I339" s="40">
        <f>мар.26!G337</f>
        <v>0</v>
      </c>
      <c r="J339" s="40">
        <f>апр.26!G337</f>
        <v>0</v>
      </c>
      <c r="K339" s="40">
        <f>май.26!G337</f>
        <v>0</v>
      </c>
      <c r="L339" s="40">
        <f>июн.26!G337</f>
        <v>0</v>
      </c>
      <c r="M339" s="40">
        <f>июл.26!G337</f>
        <v>0</v>
      </c>
      <c r="N339" s="40">
        <f>авг.26!G337</f>
        <v>0</v>
      </c>
      <c r="O339" s="40">
        <f>сен.26!G337</f>
        <v>0</v>
      </c>
      <c r="P339" s="40">
        <f>окт.26!G337</f>
        <v>0</v>
      </c>
      <c r="Q339" s="40">
        <f>ноя.26!G337</f>
        <v>0</v>
      </c>
      <c r="R339" s="40">
        <f>дек.26!G337</f>
        <v>0</v>
      </c>
    </row>
    <row r="340" spans="1:18" x14ac:dyDescent="0.25">
      <c r="A340" s="115"/>
      <c r="B340" s="76"/>
      <c r="C340" s="109">
        <v>338</v>
      </c>
      <c r="D340" s="98">
        <f>СВОД_2025!E340</f>
        <v>-9290.4199999999983</v>
      </c>
      <c r="E340" s="101">
        <f t="shared" si="6"/>
        <v>-9290.4199999999983</v>
      </c>
      <c r="F340" s="100">
        <f>янв.26!H338+фев.26!H338+мар.26!H338+апр.26!H338+май.26!H338+июн.26!H338+июл.26!H338+авг.26!H338+сен.26!H338+окт.26!H338+ноя.26!H338+дек.26!H338</f>
        <v>0</v>
      </c>
      <c r="G340" s="40">
        <f>янв.26!G338</f>
        <v>0</v>
      </c>
      <c r="H340" s="40">
        <f>фев.26!G338</f>
        <v>0</v>
      </c>
      <c r="I340" s="40">
        <f>мар.26!G338</f>
        <v>0</v>
      </c>
      <c r="J340" s="40">
        <f>апр.26!G338</f>
        <v>0</v>
      </c>
      <c r="K340" s="40">
        <f>май.26!G338</f>
        <v>0</v>
      </c>
      <c r="L340" s="40">
        <f>июн.26!G338</f>
        <v>0</v>
      </c>
      <c r="M340" s="40">
        <f>июл.26!G338</f>
        <v>0</v>
      </c>
      <c r="N340" s="40">
        <f>авг.26!G338</f>
        <v>0</v>
      </c>
      <c r="O340" s="40">
        <f>сен.26!G338</f>
        <v>0</v>
      </c>
      <c r="P340" s="40">
        <f>окт.26!G338</f>
        <v>0</v>
      </c>
      <c r="Q340" s="40">
        <f>ноя.26!G338</f>
        <v>0</v>
      </c>
      <c r="R340" s="40">
        <f>дек.26!G338</f>
        <v>0</v>
      </c>
    </row>
    <row r="341" spans="1:18" x14ac:dyDescent="0.25">
      <c r="A341" s="115"/>
      <c r="B341" s="76"/>
      <c r="C341" s="109">
        <v>339</v>
      </c>
      <c r="D341" s="98">
        <f>СВОД_2025!E341</f>
        <v>-1645.2700000000013</v>
      </c>
      <c r="E341" s="99">
        <f t="shared" si="6"/>
        <v>-1645.2700000000013</v>
      </c>
      <c r="F341" s="100">
        <f>янв.26!H339+фев.26!H339+мар.26!H339+апр.26!H339+май.26!H339+июн.26!H339+июл.26!H339+авг.26!H339+сен.26!H339+окт.26!H339+ноя.26!H339+дек.26!H339</f>
        <v>0</v>
      </c>
      <c r="G341" s="40">
        <f>янв.26!G339</f>
        <v>0</v>
      </c>
      <c r="H341" s="40">
        <f>фев.26!G339</f>
        <v>0</v>
      </c>
      <c r="I341" s="40">
        <f>мар.26!G339</f>
        <v>0</v>
      </c>
      <c r="J341" s="40">
        <f>апр.26!G339</f>
        <v>0</v>
      </c>
      <c r="K341" s="40">
        <f>май.26!G339</f>
        <v>0</v>
      </c>
      <c r="L341" s="40">
        <f>июн.26!G339</f>
        <v>0</v>
      </c>
      <c r="M341" s="40">
        <f>июл.26!G339</f>
        <v>0</v>
      </c>
      <c r="N341" s="40">
        <f>авг.26!G339</f>
        <v>0</v>
      </c>
      <c r="O341" s="40">
        <f>сен.26!G339</f>
        <v>0</v>
      </c>
      <c r="P341" s="40">
        <f>окт.26!G339</f>
        <v>0</v>
      </c>
      <c r="Q341" s="40">
        <f>ноя.26!G339</f>
        <v>0</v>
      </c>
      <c r="R341" s="40">
        <f>дек.26!G339</f>
        <v>0</v>
      </c>
    </row>
    <row r="342" spans="1:18" x14ac:dyDescent="0.25">
      <c r="A342" s="114"/>
      <c r="B342" s="76"/>
      <c r="C342" s="109">
        <v>340</v>
      </c>
      <c r="D342" s="98">
        <f>СВОД_2025!E342</f>
        <v>0</v>
      </c>
      <c r="E342" s="99">
        <f t="shared" si="6"/>
        <v>0</v>
      </c>
      <c r="F342" s="100">
        <f>янв.26!H340+фев.26!H340+мар.26!H340+апр.26!H340+май.26!H340+июн.26!H340+июл.26!H340+авг.26!H340+сен.26!H340+окт.26!H340+ноя.26!H340+дек.26!H340</f>
        <v>0</v>
      </c>
      <c r="G342" s="40">
        <f>янв.26!G340</f>
        <v>0</v>
      </c>
      <c r="H342" s="40">
        <f>фев.26!G340</f>
        <v>0</v>
      </c>
      <c r="I342" s="40">
        <f>мар.26!G340</f>
        <v>0</v>
      </c>
      <c r="J342" s="40">
        <f>апр.26!G340</f>
        <v>0</v>
      </c>
      <c r="K342" s="40">
        <f>май.26!G340</f>
        <v>0</v>
      </c>
      <c r="L342" s="40">
        <f>июн.26!G340</f>
        <v>0</v>
      </c>
      <c r="M342" s="40">
        <f>июл.26!G340</f>
        <v>0</v>
      </c>
      <c r="N342" s="40">
        <f>авг.26!G340</f>
        <v>0</v>
      </c>
      <c r="O342" s="40">
        <f>сен.26!G340</f>
        <v>0</v>
      </c>
      <c r="P342" s="40">
        <f>окт.26!G340</f>
        <v>0</v>
      </c>
      <c r="Q342" s="40">
        <f>ноя.26!G340</f>
        <v>0</v>
      </c>
      <c r="R342" s="40">
        <f>дек.26!G340</f>
        <v>0</v>
      </c>
    </row>
    <row r="343" spans="1:18" x14ac:dyDescent="0.25">
      <c r="A343" s="22"/>
      <c r="B343" s="76"/>
      <c r="C343" s="109">
        <v>341</v>
      </c>
      <c r="D343" s="98">
        <f>СВОД_2025!E343</f>
        <v>3235.0899999999974</v>
      </c>
      <c r="E343" s="99">
        <f t="shared" si="6"/>
        <v>-16345.680000000004</v>
      </c>
      <c r="F343" s="100">
        <f>янв.26!H341+фев.26!H341+мар.26!H341+апр.26!H341+май.26!H341+июн.26!H341+июл.26!H341+авг.26!H341+сен.26!H341+окт.26!H341+ноя.26!H341+дек.26!H341</f>
        <v>0</v>
      </c>
      <c r="G343" s="40">
        <f>янв.26!G341</f>
        <v>19580.77</v>
      </c>
      <c r="H343" s="40">
        <f>фев.26!G341</f>
        <v>0</v>
      </c>
      <c r="I343" s="40">
        <f>мар.26!G341</f>
        <v>0</v>
      </c>
      <c r="J343" s="40">
        <f>апр.26!G341</f>
        <v>0</v>
      </c>
      <c r="K343" s="40">
        <f>май.26!G341</f>
        <v>0</v>
      </c>
      <c r="L343" s="40">
        <f>июн.26!G341</f>
        <v>0</v>
      </c>
      <c r="M343" s="40">
        <f>июл.26!G341</f>
        <v>0</v>
      </c>
      <c r="N343" s="40">
        <f>авг.26!G341</f>
        <v>0</v>
      </c>
      <c r="O343" s="40">
        <f>сен.26!G341</f>
        <v>0</v>
      </c>
      <c r="P343" s="40">
        <f>окт.26!G341</f>
        <v>0</v>
      </c>
      <c r="Q343" s="40">
        <f>ноя.26!G341</f>
        <v>0</v>
      </c>
      <c r="R343" s="40">
        <f>дек.26!G341</f>
        <v>0</v>
      </c>
    </row>
    <row r="344" spans="1:18" x14ac:dyDescent="0.25">
      <c r="A344" s="22"/>
      <c r="B344" s="76"/>
      <c r="C344" s="109">
        <v>342</v>
      </c>
      <c r="D344" s="98">
        <f>СВОД_2025!E344</f>
        <v>-1839.3599999999969</v>
      </c>
      <c r="E344" s="99">
        <f t="shared" si="6"/>
        <v>160.64000000000306</v>
      </c>
      <c r="F344" s="100">
        <f>янв.26!H342+фев.26!H342+мар.26!H342+апр.26!H342+май.26!H342+июн.26!H342+июл.26!H342+авг.26!H342+сен.26!H342+окт.26!H342+ноя.26!H342+дек.26!H342</f>
        <v>2000</v>
      </c>
      <c r="G344" s="40">
        <f>янв.26!G342</f>
        <v>0</v>
      </c>
      <c r="H344" s="40">
        <f>фев.26!G342</f>
        <v>0</v>
      </c>
      <c r="I344" s="40">
        <f>мар.26!G342</f>
        <v>0</v>
      </c>
      <c r="J344" s="40">
        <f>апр.26!G342</f>
        <v>0</v>
      </c>
      <c r="K344" s="40">
        <f>май.26!G342</f>
        <v>0</v>
      </c>
      <c r="L344" s="40">
        <f>июн.26!G342</f>
        <v>0</v>
      </c>
      <c r="M344" s="40">
        <f>июл.26!G342</f>
        <v>0</v>
      </c>
      <c r="N344" s="40">
        <f>авг.26!G342</f>
        <v>0</v>
      </c>
      <c r="O344" s="40">
        <f>сен.26!G342</f>
        <v>0</v>
      </c>
      <c r="P344" s="40">
        <f>окт.26!G342</f>
        <v>0</v>
      </c>
      <c r="Q344" s="40">
        <f>ноя.26!G342</f>
        <v>0</v>
      </c>
      <c r="R344" s="40">
        <f>дек.26!G342</f>
        <v>0</v>
      </c>
    </row>
    <row r="345" spans="1:18" x14ac:dyDescent="0.25">
      <c r="A345" s="22"/>
      <c r="B345" s="76"/>
      <c r="C345" s="109">
        <v>343</v>
      </c>
      <c r="D345" s="98">
        <f>СВОД_2025!E345</f>
        <v>0</v>
      </c>
      <c r="E345" s="99">
        <f t="shared" si="6"/>
        <v>0</v>
      </c>
      <c r="F345" s="100">
        <f>янв.26!H343+фев.26!H343+мар.26!H343+апр.26!H343+май.26!H343+июн.26!H343+июл.26!H343+авг.26!H343+сен.26!H343+окт.26!H343+ноя.26!H343+дек.26!H343</f>
        <v>0</v>
      </c>
      <c r="G345" s="40">
        <f>янв.26!G343</f>
        <v>0</v>
      </c>
      <c r="H345" s="40">
        <f>фев.26!G343</f>
        <v>0</v>
      </c>
      <c r="I345" s="40">
        <f>мар.26!G343</f>
        <v>0</v>
      </c>
      <c r="J345" s="40">
        <f>апр.26!G343</f>
        <v>0</v>
      </c>
      <c r="K345" s="40">
        <f>май.26!G343</f>
        <v>0</v>
      </c>
      <c r="L345" s="40">
        <f>июн.26!G343</f>
        <v>0</v>
      </c>
      <c r="M345" s="40">
        <f>июл.26!G343</f>
        <v>0</v>
      </c>
      <c r="N345" s="40">
        <f>авг.26!G343</f>
        <v>0</v>
      </c>
      <c r="O345" s="40">
        <f>сен.26!G343</f>
        <v>0</v>
      </c>
      <c r="P345" s="40">
        <f>окт.26!G343</f>
        <v>0</v>
      </c>
      <c r="Q345" s="40">
        <f>ноя.26!G343</f>
        <v>0</v>
      </c>
      <c r="R345" s="40">
        <f>дек.26!G343</f>
        <v>0</v>
      </c>
    </row>
    <row r="346" spans="1:18" x14ac:dyDescent="0.25">
      <c r="A346" s="22"/>
      <c r="B346" s="76"/>
      <c r="C346" s="109">
        <v>344</v>
      </c>
      <c r="D346" s="98">
        <f>СВОД_2025!E346</f>
        <v>-747.86999999999966</v>
      </c>
      <c r="E346" s="99">
        <f t="shared" si="6"/>
        <v>-747.86999999999966</v>
      </c>
      <c r="F346" s="100">
        <f>янв.26!H344+фев.26!H344+мар.26!H344+апр.26!H344+май.26!H344+июн.26!H344+июл.26!H344+авг.26!H344+сен.26!H344+окт.26!H344+ноя.26!H344+дек.26!H344</f>
        <v>0</v>
      </c>
      <c r="G346" s="40">
        <f>янв.26!G344</f>
        <v>0</v>
      </c>
      <c r="H346" s="40">
        <f>фев.26!G344</f>
        <v>0</v>
      </c>
      <c r="I346" s="40">
        <f>мар.26!G344</f>
        <v>0</v>
      </c>
      <c r="J346" s="40">
        <f>апр.26!G344</f>
        <v>0</v>
      </c>
      <c r="K346" s="40">
        <f>май.26!G344</f>
        <v>0</v>
      </c>
      <c r="L346" s="40">
        <f>июн.26!G344</f>
        <v>0</v>
      </c>
      <c r="M346" s="40">
        <f>июл.26!G344</f>
        <v>0</v>
      </c>
      <c r="N346" s="40">
        <f>авг.26!G344</f>
        <v>0</v>
      </c>
      <c r="O346" s="40">
        <f>сен.26!G344</f>
        <v>0</v>
      </c>
      <c r="P346" s="40">
        <f>окт.26!G344</f>
        <v>0</v>
      </c>
      <c r="Q346" s="40">
        <f>ноя.26!G344</f>
        <v>0</v>
      </c>
      <c r="R346" s="40">
        <f>дек.26!G344</f>
        <v>0</v>
      </c>
    </row>
    <row r="347" spans="1:18" x14ac:dyDescent="0.25">
      <c r="A347" s="22"/>
      <c r="B347" s="76"/>
      <c r="C347" s="109">
        <v>345</v>
      </c>
      <c r="D347" s="98">
        <f>СВОД_2025!E347</f>
        <v>-37.619999999999997</v>
      </c>
      <c r="E347" s="99">
        <f t="shared" si="6"/>
        <v>-37.619999999999997</v>
      </c>
      <c r="F347" s="100">
        <f>янв.26!H345+фев.26!H345+мар.26!H345+апр.26!H345+май.26!H345+июн.26!H345+июл.26!H345+авг.26!H345+сен.26!H345+окт.26!H345+ноя.26!H345+дек.26!H345</f>
        <v>0</v>
      </c>
      <c r="G347" s="40">
        <f>янв.26!G345</f>
        <v>0</v>
      </c>
      <c r="H347" s="40">
        <f>фев.26!G345</f>
        <v>0</v>
      </c>
      <c r="I347" s="40">
        <f>мар.26!G345</f>
        <v>0</v>
      </c>
      <c r="J347" s="40">
        <f>апр.26!G345</f>
        <v>0</v>
      </c>
      <c r="K347" s="40">
        <f>май.26!G345</f>
        <v>0</v>
      </c>
      <c r="L347" s="40">
        <f>июн.26!G345</f>
        <v>0</v>
      </c>
      <c r="M347" s="40">
        <f>июл.26!G345</f>
        <v>0</v>
      </c>
      <c r="N347" s="40">
        <f>авг.26!G345</f>
        <v>0</v>
      </c>
      <c r="O347" s="40">
        <f>сен.26!G345</f>
        <v>0</v>
      </c>
      <c r="P347" s="40">
        <f>окт.26!G345</f>
        <v>0</v>
      </c>
      <c r="Q347" s="40">
        <f>ноя.26!G345</f>
        <v>0</v>
      </c>
      <c r="R347" s="40">
        <f>дек.26!G345</f>
        <v>0</v>
      </c>
    </row>
    <row r="348" spans="1:18" x14ac:dyDescent="0.25">
      <c r="A348" s="22"/>
      <c r="B348" s="76"/>
      <c r="C348" s="109">
        <v>346</v>
      </c>
      <c r="D348" s="98">
        <f>СВОД_2025!E348</f>
        <v>2464.96</v>
      </c>
      <c r="E348" s="99">
        <f t="shared" si="6"/>
        <v>-1406.6000000000004</v>
      </c>
      <c r="F348" s="100">
        <f>янв.26!H346+фев.26!H346+мар.26!H346+апр.26!H346+май.26!H346+июн.26!H346+июл.26!H346+авг.26!H346+сен.26!H346+окт.26!H346+ноя.26!H346+дек.26!H346</f>
        <v>0</v>
      </c>
      <c r="G348" s="40">
        <f>янв.26!G346</f>
        <v>3871.5600000000004</v>
      </c>
      <c r="H348" s="40">
        <f>фев.26!G346</f>
        <v>0</v>
      </c>
      <c r="I348" s="40">
        <f>мар.26!G346</f>
        <v>0</v>
      </c>
      <c r="J348" s="40">
        <f>апр.26!G346</f>
        <v>0</v>
      </c>
      <c r="K348" s="40">
        <f>май.26!G346</f>
        <v>0</v>
      </c>
      <c r="L348" s="40">
        <f>июн.26!G346</f>
        <v>0</v>
      </c>
      <c r="M348" s="40">
        <f>июл.26!G346</f>
        <v>0</v>
      </c>
      <c r="N348" s="40">
        <f>авг.26!G346</f>
        <v>0</v>
      </c>
      <c r="O348" s="40">
        <f>сен.26!G346</f>
        <v>0</v>
      </c>
      <c r="P348" s="40">
        <f>окт.26!G346</f>
        <v>0</v>
      </c>
      <c r="Q348" s="40">
        <f>ноя.26!G346</f>
        <v>0</v>
      </c>
      <c r="R348" s="40">
        <f>дек.26!G346</f>
        <v>0</v>
      </c>
    </row>
    <row r="349" spans="1:18" x14ac:dyDescent="0.25">
      <c r="A349" s="22"/>
      <c r="B349" s="76"/>
      <c r="C349" s="109">
        <v>347</v>
      </c>
      <c r="D349" s="98">
        <f>СВОД_2025!E349</f>
        <v>0</v>
      </c>
      <c r="E349" s="99">
        <f t="shared" si="6"/>
        <v>0</v>
      </c>
      <c r="F349" s="100">
        <f>янв.26!H347+фев.26!H347+мар.26!H347+апр.26!H347+май.26!H347+июн.26!H347+июл.26!H347+авг.26!H347+сен.26!H347+окт.26!H347+ноя.26!H347+дек.26!H347</f>
        <v>0</v>
      </c>
      <c r="G349" s="40">
        <f>янв.26!G347</f>
        <v>0</v>
      </c>
      <c r="H349" s="40">
        <f>фев.26!G347</f>
        <v>0</v>
      </c>
      <c r="I349" s="40">
        <f>мар.26!G347</f>
        <v>0</v>
      </c>
      <c r="J349" s="40">
        <f>апр.26!G347</f>
        <v>0</v>
      </c>
      <c r="K349" s="40">
        <f>май.26!G347</f>
        <v>0</v>
      </c>
      <c r="L349" s="40">
        <f>июн.26!G347</f>
        <v>0</v>
      </c>
      <c r="M349" s="40">
        <f>июл.26!G347</f>
        <v>0</v>
      </c>
      <c r="N349" s="40">
        <f>авг.26!G347</f>
        <v>0</v>
      </c>
      <c r="O349" s="40">
        <f>сен.26!G347</f>
        <v>0</v>
      </c>
      <c r="P349" s="40">
        <f>окт.26!G347</f>
        <v>0</v>
      </c>
      <c r="Q349" s="40">
        <f>ноя.26!G347</f>
        <v>0</v>
      </c>
      <c r="R349" s="40">
        <f>дек.26!G347</f>
        <v>0</v>
      </c>
    </row>
    <row r="350" spans="1:18" x14ac:dyDescent="0.25">
      <c r="A350" s="22"/>
      <c r="B350" s="76"/>
      <c r="C350" s="109">
        <v>348</v>
      </c>
      <c r="D350" s="98">
        <f>СВОД_2025!E350</f>
        <v>-5433.440000000006</v>
      </c>
      <c r="E350" s="99">
        <f t="shared" si="6"/>
        <v>-3740.8000000000065</v>
      </c>
      <c r="F350" s="102">
        <f>янв.26!H348+фев.26!H348+мар.26!H348+апр.26!H348+май.26!H348+июн.26!H348+июл.26!H348+авг.26!H348+сен.26!H348+окт.26!H348+ноя.26!H348+дек.26!H348</f>
        <v>9000</v>
      </c>
      <c r="G350" s="40">
        <f>янв.26!G348</f>
        <v>7307.3600000000006</v>
      </c>
      <c r="H350" s="40">
        <f>фев.26!G348</f>
        <v>0</v>
      </c>
      <c r="I350" s="40">
        <f>мар.26!G348</f>
        <v>0</v>
      </c>
      <c r="J350" s="40">
        <f>апр.26!G348</f>
        <v>0</v>
      </c>
      <c r="K350" s="40">
        <f>май.26!G348</f>
        <v>0</v>
      </c>
      <c r="L350" s="40">
        <f>июн.26!G348</f>
        <v>0</v>
      </c>
      <c r="M350" s="40">
        <f>июл.26!G348</f>
        <v>0</v>
      </c>
      <c r="N350" s="40">
        <f>авг.26!G348</f>
        <v>0</v>
      </c>
      <c r="O350" s="40">
        <f>сен.26!G348</f>
        <v>0</v>
      </c>
      <c r="P350" s="40">
        <f>окт.26!G348</f>
        <v>0</v>
      </c>
      <c r="Q350" s="40">
        <f>ноя.26!G348</f>
        <v>0</v>
      </c>
      <c r="R350" s="40">
        <f>дек.26!G348</f>
        <v>0</v>
      </c>
    </row>
    <row r="351" spans="1:18" x14ac:dyDescent="0.25">
      <c r="A351" s="22"/>
      <c r="B351" s="76"/>
      <c r="C351" s="109">
        <v>349</v>
      </c>
      <c r="D351" s="98">
        <f>СВОД_2025!E351</f>
        <v>-4243.1399999999858</v>
      </c>
      <c r="E351" s="99">
        <f t="shared" si="6"/>
        <v>-9577.6299999999865</v>
      </c>
      <c r="F351" s="102">
        <f>янв.26!H349+фев.26!H349+мар.26!H349+апр.26!H349+май.26!H349+июн.26!H349+июл.26!H349+авг.26!H349+сен.26!H349+окт.26!H349+ноя.26!H349+дек.26!H349</f>
        <v>10900</v>
      </c>
      <c r="G351" s="40">
        <f>янв.26!G349</f>
        <v>16234.49</v>
      </c>
      <c r="H351" s="40">
        <f>фев.26!G349</f>
        <v>0</v>
      </c>
      <c r="I351" s="40">
        <f>мар.26!G349</f>
        <v>0</v>
      </c>
      <c r="J351" s="40">
        <f>апр.26!G349</f>
        <v>0</v>
      </c>
      <c r="K351" s="40">
        <f>май.26!G349</f>
        <v>0</v>
      </c>
      <c r="L351" s="40">
        <f>июн.26!G349</f>
        <v>0</v>
      </c>
      <c r="M351" s="40">
        <f>июл.26!G349</f>
        <v>0</v>
      </c>
      <c r="N351" s="40">
        <f>авг.26!G349</f>
        <v>0</v>
      </c>
      <c r="O351" s="40">
        <f>сен.26!G349</f>
        <v>0</v>
      </c>
      <c r="P351" s="40">
        <f>окт.26!G349</f>
        <v>0</v>
      </c>
      <c r="Q351" s="40">
        <f>ноя.26!G349</f>
        <v>0</v>
      </c>
      <c r="R351" s="40">
        <f>дек.26!G349</f>
        <v>0</v>
      </c>
    </row>
    <row r="352" spans="1:18" x14ac:dyDescent="0.25">
      <c r="A352" s="44"/>
      <c r="B352" s="76"/>
      <c r="C352" s="109">
        <v>350</v>
      </c>
      <c r="D352" s="98">
        <f>СВОД_2025!E352</f>
        <v>144.25000000000057</v>
      </c>
      <c r="E352" s="99">
        <f t="shared" si="6"/>
        <v>144.25000000000057</v>
      </c>
      <c r="F352" s="102">
        <f>янв.26!H350+фев.26!H350+мар.26!H350+апр.26!H350+май.26!H350+июн.26!H350+июл.26!H350+авг.26!H350+сен.26!H350+окт.26!H350+ноя.26!H350+дек.26!H350</f>
        <v>0</v>
      </c>
      <c r="G352" s="40">
        <f>янв.26!G350</f>
        <v>0</v>
      </c>
      <c r="H352" s="40">
        <f>фев.26!G350</f>
        <v>0</v>
      </c>
      <c r="I352" s="40">
        <f>мар.26!G350</f>
        <v>0</v>
      </c>
      <c r="J352" s="40">
        <f>апр.26!G350</f>
        <v>0</v>
      </c>
      <c r="K352" s="40">
        <f>май.26!G350</f>
        <v>0</v>
      </c>
      <c r="L352" s="40">
        <f>июн.26!G350</f>
        <v>0</v>
      </c>
      <c r="M352" s="40">
        <f>июл.26!G350</f>
        <v>0</v>
      </c>
      <c r="N352" s="40">
        <f>авг.26!G350</f>
        <v>0</v>
      </c>
      <c r="O352" s="40">
        <f>сен.26!G350</f>
        <v>0</v>
      </c>
      <c r="P352" s="40">
        <f>окт.26!G350</f>
        <v>0</v>
      </c>
      <c r="Q352" s="40">
        <f>ноя.26!G350</f>
        <v>0</v>
      </c>
      <c r="R352" s="40">
        <f>дек.26!G350</f>
        <v>0</v>
      </c>
    </row>
    <row r="353" spans="1:18" x14ac:dyDescent="0.25">
      <c r="A353" s="22"/>
      <c r="B353" s="76"/>
      <c r="C353" s="109" t="s">
        <v>26</v>
      </c>
      <c r="D353" s="98">
        <f>СВОД_2025!E353</f>
        <v>1.7053025658242404E-13</v>
      </c>
      <c r="E353" s="99">
        <f t="shared" si="6"/>
        <v>1.7053025658242404E-13</v>
      </c>
      <c r="F353" s="102">
        <f>янв.26!H351+фев.26!H351+мар.26!H351+апр.26!H351+май.26!H351+июн.26!H351+июл.26!H351+авг.26!H351+сен.26!H351+окт.26!H351+ноя.26!H351+дек.26!H351</f>
        <v>0</v>
      </c>
      <c r="G353" s="40">
        <f>янв.26!G351</f>
        <v>0</v>
      </c>
      <c r="H353" s="40">
        <f>фев.26!G351</f>
        <v>0</v>
      </c>
      <c r="I353" s="40">
        <f>мар.26!G351</f>
        <v>0</v>
      </c>
      <c r="J353" s="40">
        <f>апр.26!G351</f>
        <v>0</v>
      </c>
      <c r="K353" s="40">
        <f>май.26!G351</f>
        <v>0</v>
      </c>
      <c r="L353" s="40">
        <f>июн.26!G351</f>
        <v>0</v>
      </c>
      <c r="M353" s="40">
        <f>июл.26!G351</f>
        <v>0</v>
      </c>
      <c r="N353" s="40">
        <f>авг.26!G351</f>
        <v>0</v>
      </c>
      <c r="O353" s="40">
        <f>сен.26!G351</f>
        <v>0</v>
      </c>
      <c r="P353" s="40">
        <f>окт.26!G351</f>
        <v>0</v>
      </c>
      <c r="Q353" s="40">
        <f>ноя.26!G351</f>
        <v>0</v>
      </c>
      <c r="R353" s="40">
        <f>дек.26!G351</f>
        <v>0</v>
      </c>
    </row>
    <row r="354" spans="1:18" x14ac:dyDescent="0.25">
      <c r="E354" s="106">
        <f>SUM(E9:E352)</f>
        <v>-1816547.8478000017</v>
      </c>
      <c r="G354" s="107">
        <f t="shared" ref="G354" si="7">SUM(G9:G352)</f>
        <v>1024275.8100000004</v>
      </c>
    </row>
    <row r="355" spans="1:18" x14ac:dyDescent="0.25">
      <c r="E355" s="1"/>
    </row>
    <row r="356" spans="1:18" x14ac:dyDescent="0.25">
      <c r="E356" s="1"/>
    </row>
    <row r="357" spans="1:18" x14ac:dyDescent="0.25">
      <c r="E357" s="1"/>
    </row>
  </sheetData>
  <autoFilter ref="A8:R354" xr:uid="{FF1DCFA3-F993-4141-AE96-7DB00036EF65}"/>
  <mergeCells count="2">
    <mergeCell ref="B1:R1"/>
    <mergeCell ref="G7:R7"/>
  </mergeCells>
  <conditionalFormatting sqref="B9:B353">
    <cfRule type="cellIs" dxfId="39" priority="6" operator="lessThan">
      <formula>0</formula>
    </cfRule>
  </conditionalFormatting>
  <conditionalFormatting sqref="D9:D353">
    <cfRule type="cellIs" dxfId="38" priority="3" operator="lessThan">
      <formula>0</formula>
    </cfRule>
    <cfRule type="cellIs" priority="4" operator="lessThan">
      <formula>0</formula>
    </cfRule>
  </conditionalFormatting>
  <conditionalFormatting sqref="D9:E9">
    <cfRule type="cellIs" dxfId="37" priority="5" operator="lessThan">
      <formula>0</formula>
    </cfRule>
  </conditionalFormatting>
  <conditionalFormatting sqref="E9:E354">
    <cfRule type="cellIs" dxfId="36" priority="1" operator="lessThan">
      <formula>0</formula>
    </cfRule>
    <cfRule type="cellIs" priority="2" operator="lessThan">
      <formula>0</formula>
    </cfRule>
  </conditionalFormatting>
  <pageMargins left="0.25" right="0.25" top="0.75" bottom="0.75" header="0.3" footer="0.3"/>
  <pageSetup paperSize="9" scale="3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5AB6-5EBE-4646-9398-C93033E292DA}">
  <dimension ref="A1:L355"/>
  <sheetViews>
    <sheetView topLeftCell="A76" zoomScale="130" zoomScaleNormal="130" workbookViewId="0">
      <selection activeCell="D98" sqref="D98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style="117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46023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16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44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44"/>
      <c r="I6" s="131"/>
      <c r="J6" s="129"/>
      <c r="K6" s="125"/>
    </row>
    <row r="7" spans="1:12" x14ac:dyDescent="0.25">
      <c r="A7" s="35"/>
      <c r="B7" s="11">
        <v>0</v>
      </c>
      <c r="C7" s="97">
        <v>10765</v>
      </c>
      <c r="D7" s="97">
        <v>10765</v>
      </c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дек.25!K7+янв.26!H7-янв.26!G7</f>
        <v>0</v>
      </c>
    </row>
    <row r="8" spans="1:12" x14ac:dyDescent="0.25">
      <c r="A8" s="15"/>
      <c r="B8" s="109">
        <v>1</v>
      </c>
      <c r="C8" s="97">
        <v>110661</v>
      </c>
      <c r="D8" s="97">
        <v>111189</v>
      </c>
      <c r="E8" s="97">
        <f t="shared" ref="E8:E72" si="1">D8-C8</f>
        <v>528</v>
      </c>
      <c r="F8" s="68">
        <v>6.29</v>
      </c>
      <c r="G8" s="40">
        <f t="shared" si="0"/>
        <v>3321.12</v>
      </c>
      <c r="H8" s="79"/>
      <c r="I8" s="109"/>
      <c r="J8" s="50"/>
      <c r="K8" s="40">
        <f>дек.25!K8+янв.26!H8-янв.26!G8</f>
        <v>-2610.6600000000017</v>
      </c>
    </row>
    <row r="9" spans="1:12" x14ac:dyDescent="0.25">
      <c r="A9" s="15"/>
      <c r="B9" s="109">
        <v>2</v>
      </c>
      <c r="C9" s="97">
        <v>2212</v>
      </c>
      <c r="D9" s="97">
        <v>2215</v>
      </c>
      <c r="E9" s="97">
        <f t="shared" si="1"/>
        <v>3</v>
      </c>
      <c r="F9" s="13">
        <v>8.3800000000000008</v>
      </c>
      <c r="G9" s="40">
        <f t="shared" si="0"/>
        <v>25.14</v>
      </c>
      <c r="H9" s="79"/>
      <c r="I9" s="109"/>
      <c r="J9" s="50"/>
      <c r="K9" s="40">
        <f>дек.25!K9+янв.26!H9-янв.26!G9</f>
        <v>-126.29999999999986</v>
      </c>
    </row>
    <row r="10" spans="1:12" x14ac:dyDescent="0.25">
      <c r="A10" s="115"/>
      <c r="B10" s="109">
        <v>3</v>
      </c>
      <c r="C10" s="97">
        <v>23850</v>
      </c>
      <c r="D10" s="97">
        <v>24475</v>
      </c>
      <c r="E10" s="97">
        <f t="shared" si="1"/>
        <v>625</v>
      </c>
      <c r="F10" s="13">
        <v>8.3800000000000008</v>
      </c>
      <c r="G10" s="40">
        <f t="shared" si="0"/>
        <v>5237.5000000000009</v>
      </c>
      <c r="H10" s="79">
        <v>2080</v>
      </c>
      <c r="I10" s="109">
        <v>666607</v>
      </c>
      <c r="J10" s="50">
        <v>46041</v>
      </c>
      <c r="K10" s="40">
        <f>дек.25!K10+янв.26!H10-янв.26!G10</f>
        <v>149.20999999999822</v>
      </c>
    </row>
    <row r="11" spans="1:12" x14ac:dyDescent="0.25">
      <c r="A11" s="111"/>
      <c r="B11" s="109">
        <v>4</v>
      </c>
      <c r="C11" s="97">
        <v>72959</v>
      </c>
      <c r="D11" s="97">
        <v>74320</v>
      </c>
      <c r="E11" s="97">
        <f t="shared" si="1"/>
        <v>1361</v>
      </c>
      <c r="F11" s="70">
        <v>0</v>
      </c>
      <c r="G11" s="40">
        <f t="shared" si="0"/>
        <v>0</v>
      </c>
      <c r="H11" s="79"/>
      <c r="I11" s="109"/>
      <c r="J11" s="50"/>
      <c r="K11" s="40">
        <f>дек.25!K11+янв.26!H11-янв.26!G11</f>
        <v>0</v>
      </c>
      <c r="L11">
        <v>14950743</v>
      </c>
    </row>
    <row r="12" spans="1:12" x14ac:dyDescent="0.25">
      <c r="A12" s="111"/>
      <c r="B12" s="109">
        <v>5</v>
      </c>
      <c r="C12" s="97">
        <v>76808</v>
      </c>
      <c r="D12" s="97">
        <v>78192</v>
      </c>
      <c r="E12" s="97">
        <f t="shared" si="1"/>
        <v>1384</v>
      </c>
      <c r="F12" s="13">
        <v>8.3800000000000008</v>
      </c>
      <c r="G12" s="40">
        <f t="shared" si="0"/>
        <v>11597.920000000002</v>
      </c>
      <c r="H12" s="79"/>
      <c r="I12" s="109"/>
      <c r="J12" s="50"/>
      <c r="K12" s="40">
        <f>дек.25!K12+янв.26!H12-янв.26!G12</f>
        <v>-16000.100000000002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дек.25!K13+янв.26!H13-янв.26!G13</f>
        <v>0</v>
      </c>
    </row>
    <row r="14" spans="1:12" x14ac:dyDescent="0.25">
      <c r="A14" s="111"/>
      <c r="B14" s="109">
        <v>7</v>
      </c>
      <c r="C14" s="97">
        <v>194</v>
      </c>
      <c r="D14" s="97">
        <v>674</v>
      </c>
      <c r="E14" s="97">
        <f t="shared" si="1"/>
        <v>480</v>
      </c>
      <c r="F14" s="13">
        <v>8.3800000000000008</v>
      </c>
      <c r="G14" s="40">
        <f t="shared" si="0"/>
        <v>4022.4000000000005</v>
      </c>
      <c r="H14" s="79"/>
      <c r="I14" s="109"/>
      <c r="J14" s="50"/>
      <c r="K14" s="40">
        <f>дек.25!K14+янв.26!H14-янв.26!G14</f>
        <v>-5629.18</v>
      </c>
    </row>
    <row r="15" spans="1:12" x14ac:dyDescent="0.25">
      <c r="A15" s="111"/>
      <c r="B15" s="109">
        <v>8</v>
      </c>
      <c r="C15" s="97">
        <v>53485</v>
      </c>
      <c r="D15" s="97">
        <v>55466</v>
      </c>
      <c r="E15" s="97">
        <f t="shared" si="1"/>
        <v>1981</v>
      </c>
      <c r="F15" s="13">
        <v>8.3800000000000008</v>
      </c>
      <c r="G15" s="40">
        <f t="shared" si="0"/>
        <v>16600.780000000002</v>
      </c>
      <c r="H15" s="79">
        <f>5000+6000</f>
        <v>11000</v>
      </c>
      <c r="I15" s="109" t="s">
        <v>158</v>
      </c>
      <c r="J15" s="50" t="s">
        <v>159</v>
      </c>
      <c r="K15" s="40">
        <f>дек.25!K15+янв.26!H15-янв.26!G15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дек.25!K16+янв.26!H16-янв.26!G16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дек.25!K17+янв.26!H17-янв.26!G17</f>
        <v>0</v>
      </c>
    </row>
    <row r="18" spans="1:12" x14ac:dyDescent="0.25">
      <c r="A18" s="111"/>
      <c r="B18" s="109">
        <v>11</v>
      </c>
      <c r="C18" s="97">
        <v>50128</v>
      </c>
      <c r="D18" s="97">
        <v>52306</v>
      </c>
      <c r="E18" s="97">
        <f t="shared" si="1"/>
        <v>2178</v>
      </c>
      <c r="F18" s="13">
        <v>8.3800000000000008</v>
      </c>
      <c r="G18" s="40">
        <f t="shared" si="0"/>
        <v>18251.640000000003</v>
      </c>
      <c r="H18" s="79"/>
      <c r="I18" s="109"/>
      <c r="J18" s="50"/>
      <c r="K18" s="40">
        <f>дек.25!K18+янв.26!H18-янв.26!G18</f>
        <v>-24901.140000000003</v>
      </c>
    </row>
    <row r="19" spans="1:12" x14ac:dyDescent="0.25">
      <c r="A19" s="15"/>
      <c r="B19" s="109">
        <v>12</v>
      </c>
      <c r="C19" s="97">
        <v>67358</v>
      </c>
      <c r="D19" s="97">
        <v>68967</v>
      </c>
      <c r="E19" s="97">
        <f t="shared" si="1"/>
        <v>1609</v>
      </c>
      <c r="F19" s="68">
        <v>6.29</v>
      </c>
      <c r="G19" s="40">
        <f t="shared" si="0"/>
        <v>10120.61</v>
      </c>
      <c r="H19" s="79">
        <v>10120.61</v>
      </c>
      <c r="I19" s="109">
        <v>43841</v>
      </c>
      <c r="J19" s="50">
        <v>46051</v>
      </c>
      <c r="K19" s="40">
        <f>дек.25!K19+янв.26!H19-янв.26!G19</f>
        <v>-3729.880000000001</v>
      </c>
    </row>
    <row r="20" spans="1:12" x14ac:dyDescent="0.25">
      <c r="A20" s="15"/>
      <c r="B20" s="109">
        <v>13</v>
      </c>
      <c r="C20" s="97">
        <v>68076</v>
      </c>
      <c r="D20" s="97">
        <v>69257</v>
      </c>
      <c r="E20" s="97">
        <f t="shared" si="1"/>
        <v>1181</v>
      </c>
      <c r="F20" s="68">
        <v>6.29</v>
      </c>
      <c r="G20" s="40">
        <f t="shared" si="0"/>
        <v>7428.49</v>
      </c>
      <c r="H20" s="79"/>
      <c r="I20" s="109"/>
      <c r="J20" s="50"/>
      <c r="K20" s="40">
        <f>дек.25!K20+янв.26!H20-янв.26!G20</f>
        <v>-13277.030000000002</v>
      </c>
      <c r="L20">
        <v>14924428</v>
      </c>
    </row>
    <row r="21" spans="1:12" x14ac:dyDescent="0.25">
      <c r="A21" s="15"/>
      <c r="B21" s="109">
        <v>14</v>
      </c>
      <c r="C21" s="97">
        <v>147276</v>
      </c>
      <c r="D21" s="97">
        <v>149862</v>
      </c>
      <c r="E21" s="97">
        <f t="shared" si="1"/>
        <v>2586</v>
      </c>
      <c r="F21" s="68">
        <v>6.29</v>
      </c>
      <c r="G21" s="40">
        <f t="shared" si="0"/>
        <v>16265.94</v>
      </c>
      <c r="H21" s="79">
        <v>9414.99</v>
      </c>
      <c r="I21" s="109">
        <v>833023</v>
      </c>
      <c r="J21" s="50">
        <v>46048</v>
      </c>
      <c r="K21" s="40">
        <f>дек.25!K21+янв.26!H21-янв.26!G21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дек.25!K22+янв.26!H22-янв.26!G22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дек.25!K23+янв.26!H23-янв.26!G23</f>
        <v>0</v>
      </c>
    </row>
    <row r="24" spans="1:12" x14ac:dyDescent="0.25">
      <c r="A24" s="51"/>
      <c r="B24" s="109">
        <v>17</v>
      </c>
      <c r="C24" s="97">
        <v>174878</v>
      </c>
      <c r="D24" s="97">
        <v>178755</v>
      </c>
      <c r="E24" s="97">
        <f t="shared" si="1"/>
        <v>3877</v>
      </c>
      <c r="F24" s="68">
        <v>6.29</v>
      </c>
      <c r="G24" s="40">
        <f t="shared" si="0"/>
        <v>24386.33</v>
      </c>
      <c r="H24" s="79">
        <v>13803.7</v>
      </c>
      <c r="I24" s="109">
        <v>635158</v>
      </c>
      <c r="J24" s="50">
        <v>46041</v>
      </c>
      <c r="K24" s="40">
        <f>дек.25!K24+янв.26!H24-янв.26!G24</f>
        <v>-9945.3800000000047</v>
      </c>
    </row>
    <row r="25" spans="1:12" x14ac:dyDescent="0.25">
      <c r="A25" s="111"/>
      <c r="B25" s="109">
        <v>18</v>
      </c>
      <c r="C25" s="97">
        <v>25947</v>
      </c>
      <c r="D25" s="97">
        <v>27498</v>
      </c>
      <c r="E25" s="97">
        <f t="shared" si="1"/>
        <v>1551</v>
      </c>
      <c r="F25" s="13">
        <v>8.3800000000000008</v>
      </c>
      <c r="G25" s="40">
        <f t="shared" si="0"/>
        <v>12997.380000000001</v>
      </c>
      <c r="H25" s="79">
        <v>15000</v>
      </c>
      <c r="I25" s="109">
        <v>313540</v>
      </c>
      <c r="J25" s="50">
        <v>46033</v>
      </c>
      <c r="K25" s="40">
        <f>дек.25!K25+янв.26!H25-янв.26!G25</f>
        <v>-2164.869999999999</v>
      </c>
    </row>
    <row r="26" spans="1:12" x14ac:dyDescent="0.25">
      <c r="A26" s="111"/>
      <c r="B26" s="109">
        <v>19</v>
      </c>
      <c r="C26" s="97">
        <v>8614</v>
      </c>
      <c r="D26" s="97">
        <v>8629</v>
      </c>
      <c r="E26" s="97">
        <f t="shared" si="1"/>
        <v>15</v>
      </c>
      <c r="F26" s="13">
        <v>8.3800000000000008</v>
      </c>
      <c r="G26" s="40">
        <f t="shared" si="0"/>
        <v>125.70000000000002</v>
      </c>
      <c r="H26" s="79">
        <v>1000</v>
      </c>
      <c r="I26" s="109">
        <v>570756</v>
      </c>
      <c r="J26" s="50">
        <v>46030</v>
      </c>
      <c r="K26" s="40">
        <f>дек.25!K26+янв.26!H26-янв.26!G26</f>
        <v>712.99999999999977</v>
      </c>
    </row>
    <row r="27" spans="1:12" x14ac:dyDescent="0.25">
      <c r="A27" s="15"/>
      <c r="B27" s="109">
        <v>20</v>
      </c>
      <c r="C27" s="97">
        <v>9975</v>
      </c>
      <c r="D27" s="97">
        <v>9975</v>
      </c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дек.25!K27+янв.26!H27-янв.26!G27</f>
        <v>-1735</v>
      </c>
    </row>
    <row r="28" spans="1:12" x14ac:dyDescent="0.25">
      <c r="A28" s="111"/>
      <c r="B28" s="109">
        <v>21</v>
      </c>
      <c r="C28" s="97">
        <v>1157</v>
      </c>
      <c r="D28" s="97">
        <v>1159</v>
      </c>
      <c r="E28" s="97">
        <f t="shared" si="1"/>
        <v>2</v>
      </c>
      <c r="F28" s="13">
        <v>8.3800000000000008</v>
      </c>
      <c r="G28" s="40">
        <f t="shared" si="0"/>
        <v>16.760000000000002</v>
      </c>
      <c r="H28" s="79"/>
      <c r="I28" s="109"/>
      <c r="J28" s="50"/>
      <c r="K28" s="40">
        <f>дек.25!K28+янв.26!H28-янв.26!G28</f>
        <v>235.79999999999995</v>
      </c>
    </row>
    <row r="29" spans="1:12" x14ac:dyDescent="0.25">
      <c r="A29" s="111"/>
      <c r="B29" s="109">
        <v>22</v>
      </c>
      <c r="C29" s="97">
        <v>33858</v>
      </c>
      <c r="D29" s="97">
        <v>34946</v>
      </c>
      <c r="E29" s="97">
        <f t="shared" si="1"/>
        <v>1088</v>
      </c>
      <c r="F29" s="70">
        <v>6.29</v>
      </c>
      <c r="G29" s="40">
        <f t="shared" si="0"/>
        <v>6843.52</v>
      </c>
      <c r="H29" s="79">
        <f>5157+6844</f>
        <v>12001</v>
      </c>
      <c r="I29" s="109" t="s">
        <v>154</v>
      </c>
      <c r="J29" s="50" t="s">
        <v>155</v>
      </c>
      <c r="K29" s="40">
        <f>дек.25!K29+янв.26!H29-янв.26!G29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дек.25!K30+янв.26!H30-янв.26!G30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дек.25!K31+янв.26!H31-янв.26!G31</f>
        <v>0</v>
      </c>
    </row>
    <row r="32" spans="1:12" x14ac:dyDescent="0.25">
      <c r="A32" s="15"/>
      <c r="B32" s="109">
        <v>25</v>
      </c>
      <c r="C32" s="97">
        <v>6499</v>
      </c>
      <c r="D32" s="97">
        <v>7257</v>
      </c>
      <c r="E32" s="97">
        <f t="shared" si="1"/>
        <v>758</v>
      </c>
      <c r="F32" s="70">
        <v>6.29</v>
      </c>
      <c r="G32" s="40">
        <f t="shared" si="0"/>
        <v>4767.82</v>
      </c>
      <c r="H32" s="79">
        <v>2872.16</v>
      </c>
      <c r="I32" s="109">
        <v>427538</v>
      </c>
      <c r="J32" s="50">
        <v>46048</v>
      </c>
      <c r="K32" s="40">
        <f>дек.25!K32+янв.26!H32-янв.26!G32</f>
        <v>-1629.2500000000005</v>
      </c>
    </row>
    <row r="33" spans="1:11" x14ac:dyDescent="0.25">
      <c r="A33" s="111"/>
      <c r="B33" s="109">
        <v>26</v>
      </c>
      <c r="C33" s="97">
        <v>72015</v>
      </c>
      <c r="D33" s="97">
        <v>72015</v>
      </c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дек.25!K33+янв.26!H33-янв.26!G33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дек.25!K34+янв.26!H34-янв.26!G34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дек.25!K35+янв.26!H35-янв.26!G35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дек.25!K36+янв.26!H36-янв.26!G36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дек.25!K37+янв.26!H37-янв.26!G37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дек.25!K38+янв.26!H38-янв.26!G38</f>
        <v>0</v>
      </c>
    </row>
    <row r="39" spans="1:11" x14ac:dyDescent="0.25">
      <c r="A39" s="111"/>
      <c r="B39" s="109">
        <v>34</v>
      </c>
      <c r="C39" s="97">
        <v>6</v>
      </c>
      <c r="D39" s="97">
        <v>6</v>
      </c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дек.25!K39+янв.26!H39-янв.26!G39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дек.25!K40+янв.26!H40-янв.26!G40</f>
        <v>0</v>
      </c>
    </row>
    <row r="41" spans="1:11" x14ac:dyDescent="0.25">
      <c r="A41" s="111"/>
      <c r="B41" s="109">
        <v>36</v>
      </c>
      <c r="C41" s="97">
        <v>28649</v>
      </c>
      <c r="D41" s="97">
        <v>28891</v>
      </c>
      <c r="E41" s="97">
        <f t="shared" si="1"/>
        <v>242</v>
      </c>
      <c r="F41" s="13">
        <v>8.3800000000000008</v>
      </c>
      <c r="G41" s="40">
        <f t="shared" si="0"/>
        <v>2027.9600000000003</v>
      </c>
      <c r="H41" s="79"/>
      <c r="I41" s="109"/>
      <c r="J41" s="50"/>
      <c r="K41" s="40">
        <f>дек.25!K41+янв.26!H41-янв.26!G41</f>
        <v>-8919.6400000000031</v>
      </c>
    </row>
    <row r="42" spans="1:11" x14ac:dyDescent="0.25">
      <c r="A42" s="111"/>
      <c r="B42" s="109">
        <v>37</v>
      </c>
      <c r="C42" s="97">
        <v>3780</v>
      </c>
      <c r="D42" s="97">
        <v>7455</v>
      </c>
      <c r="E42" s="97">
        <f t="shared" si="1"/>
        <v>3675</v>
      </c>
      <c r="F42" s="70">
        <v>6.29</v>
      </c>
      <c r="G42" s="40">
        <f t="shared" si="0"/>
        <v>23115.75</v>
      </c>
      <c r="H42" s="79"/>
      <c r="I42" s="109"/>
      <c r="J42" s="50"/>
      <c r="K42" s="40">
        <f>дек.25!K42+янв.26!H42-янв.26!G42</f>
        <v>-56627.44</v>
      </c>
    </row>
    <row r="43" spans="1:11" x14ac:dyDescent="0.25">
      <c r="A43" s="111"/>
      <c r="B43" s="109">
        <v>38</v>
      </c>
      <c r="C43" s="97">
        <v>1183</v>
      </c>
      <c r="D43" s="97">
        <v>1183</v>
      </c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дек.25!K43+янв.26!H43-янв.26!G43</f>
        <v>-733</v>
      </c>
    </row>
    <row r="44" spans="1:11" x14ac:dyDescent="0.25">
      <c r="A44" s="111"/>
      <c r="B44" s="109">
        <v>39</v>
      </c>
      <c r="C44" s="97">
        <v>25453</v>
      </c>
      <c r="D44" s="97">
        <v>26969</v>
      </c>
      <c r="E44" s="97">
        <f t="shared" si="1"/>
        <v>1516</v>
      </c>
      <c r="F44" s="70">
        <v>0</v>
      </c>
      <c r="G44" s="40">
        <f t="shared" si="0"/>
        <v>0</v>
      </c>
      <c r="H44" s="79"/>
      <c r="I44" s="109"/>
      <c r="J44" s="50"/>
      <c r="K44" s="40">
        <f>дек.25!K44+янв.26!H44-янв.26!G44</f>
        <v>5302.5</v>
      </c>
    </row>
    <row r="45" spans="1:11" x14ac:dyDescent="0.25">
      <c r="A45" s="111"/>
      <c r="B45" s="109">
        <v>40</v>
      </c>
      <c r="C45" s="97">
        <v>7263</v>
      </c>
      <c r="D45" s="97">
        <v>7263</v>
      </c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дек.25!K45+янв.26!H45-янв.26!G45</f>
        <v>-3858.46</v>
      </c>
    </row>
    <row r="46" spans="1:11" x14ac:dyDescent="0.25">
      <c r="A46" s="111"/>
      <c r="B46" s="109">
        <v>41</v>
      </c>
      <c r="C46" s="97">
        <v>10789</v>
      </c>
      <c r="D46" s="97">
        <v>10789</v>
      </c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дек.25!K46+янв.26!H46-янв.26!G46</f>
        <v>1849.1699999999996</v>
      </c>
    </row>
    <row r="47" spans="1:11" x14ac:dyDescent="0.25">
      <c r="A47" s="111"/>
      <c r="B47" s="109">
        <v>42</v>
      </c>
      <c r="C47" s="97">
        <v>80169</v>
      </c>
      <c r="D47" s="97">
        <v>80749</v>
      </c>
      <c r="E47" s="97">
        <f t="shared" si="1"/>
        <v>580</v>
      </c>
      <c r="F47" s="13">
        <v>8.3800000000000008</v>
      </c>
      <c r="G47" s="40">
        <f t="shared" si="0"/>
        <v>4860.4000000000005</v>
      </c>
      <c r="H47" s="79">
        <v>1559.25</v>
      </c>
      <c r="I47" s="109">
        <v>901856</v>
      </c>
      <c r="J47" s="50">
        <v>46044</v>
      </c>
      <c r="K47" s="40">
        <f>дек.25!K47+янв.26!H47-янв.26!G47</f>
        <v>-609.00000000000182</v>
      </c>
    </row>
    <row r="48" spans="1:11" x14ac:dyDescent="0.25">
      <c r="A48" s="111"/>
      <c r="B48" s="109">
        <v>43</v>
      </c>
      <c r="C48" s="97">
        <v>11489</v>
      </c>
      <c r="D48" s="97">
        <v>11489</v>
      </c>
      <c r="E48" s="97">
        <f t="shared" si="1"/>
        <v>0</v>
      </c>
      <c r="F48" s="68">
        <v>6.29</v>
      </c>
      <c r="G48" s="40">
        <f t="shared" si="0"/>
        <v>0</v>
      </c>
      <c r="H48" s="79">
        <v>2000</v>
      </c>
      <c r="I48" s="109" t="s">
        <v>147</v>
      </c>
      <c r="J48" s="50">
        <v>46027</v>
      </c>
      <c r="K48" s="40">
        <f>дек.25!K48+янв.26!H48-янв.26!G48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дек.25!K49+янв.26!H49-янв.26!G49</f>
        <v>0</v>
      </c>
    </row>
    <row r="50" spans="1:11" x14ac:dyDescent="0.25">
      <c r="A50" s="111"/>
      <c r="B50" s="109">
        <v>45</v>
      </c>
      <c r="C50" s="97">
        <v>30</v>
      </c>
      <c r="D50" s="97">
        <v>30</v>
      </c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дек.25!K50+янв.26!H50-янв.26!G50</f>
        <v>-21.990000000000002</v>
      </c>
    </row>
    <row r="51" spans="1:11" x14ac:dyDescent="0.25">
      <c r="A51" s="111"/>
      <c r="B51" s="109">
        <v>46</v>
      </c>
      <c r="C51" s="97">
        <v>12981</v>
      </c>
      <c r="D51" s="97">
        <v>12981</v>
      </c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дек.25!K51+янв.26!H51-янв.26!G51</f>
        <v>373.22999999999979</v>
      </c>
    </row>
    <row r="52" spans="1:11" x14ac:dyDescent="0.25">
      <c r="A52" s="111"/>
      <c r="B52" s="109">
        <v>47</v>
      </c>
      <c r="C52" s="97">
        <v>10789</v>
      </c>
      <c r="D52" s="97">
        <v>10789</v>
      </c>
      <c r="E52" s="97">
        <f t="shared" si="1"/>
        <v>0</v>
      </c>
      <c r="F52" s="13">
        <v>8.3800000000000008</v>
      </c>
      <c r="G52" s="40">
        <f t="shared" si="0"/>
        <v>0</v>
      </c>
      <c r="H52" s="79">
        <v>1000</v>
      </c>
      <c r="I52" s="109">
        <v>356303</v>
      </c>
      <c r="J52" s="50">
        <v>46036</v>
      </c>
      <c r="K52" s="40">
        <f>дек.25!K52+янв.26!H52-янв.26!G52</f>
        <v>-4873.83</v>
      </c>
    </row>
    <row r="53" spans="1:11" x14ac:dyDescent="0.25">
      <c r="A53" s="115"/>
      <c r="B53" s="109">
        <v>48</v>
      </c>
      <c r="C53" s="97">
        <v>15898</v>
      </c>
      <c r="D53" s="97">
        <v>15909</v>
      </c>
      <c r="E53" s="97">
        <f t="shared" si="1"/>
        <v>11</v>
      </c>
      <c r="F53" s="68">
        <v>6.29</v>
      </c>
      <c r="G53" s="40">
        <f t="shared" si="0"/>
        <v>69.19</v>
      </c>
      <c r="H53" s="79"/>
      <c r="I53" s="109"/>
      <c r="J53" s="50"/>
      <c r="K53" s="40">
        <f>дек.25!K53+янв.26!H53-янв.26!G53</f>
        <v>988.8900000000001</v>
      </c>
    </row>
    <row r="54" spans="1:11" x14ac:dyDescent="0.25">
      <c r="A54" s="111"/>
      <c r="B54" s="109">
        <v>49</v>
      </c>
      <c r="C54" s="97">
        <v>1383</v>
      </c>
      <c r="D54" s="97">
        <v>1536</v>
      </c>
      <c r="E54" s="97">
        <f t="shared" si="1"/>
        <v>153</v>
      </c>
      <c r="F54" s="13">
        <v>8.3800000000000008</v>
      </c>
      <c r="G54" s="40">
        <f t="shared" si="0"/>
        <v>1282.1400000000001</v>
      </c>
      <c r="H54" s="79"/>
      <c r="I54" s="109"/>
      <c r="J54" s="50"/>
      <c r="K54" s="40">
        <f>дек.25!K54+янв.26!H54-янв.26!G54</f>
        <v>-7869.3200000000006</v>
      </c>
    </row>
    <row r="55" spans="1:11" x14ac:dyDescent="0.25">
      <c r="A55" s="111"/>
      <c r="B55" s="109">
        <v>50</v>
      </c>
      <c r="C55" s="97">
        <v>1657</v>
      </c>
      <c r="D55" s="97">
        <v>1657</v>
      </c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дек.25!K55+янв.26!H55-янв.26!G55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дек.25!K56+янв.26!H56-янв.26!G56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дек.25!K57+янв.26!H57-янв.26!G57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дек.25!K58+янв.26!H58-янв.26!G58</f>
        <v>0</v>
      </c>
    </row>
    <row r="59" spans="1:11" x14ac:dyDescent="0.25">
      <c r="A59" s="115"/>
      <c r="B59" s="114">
        <v>54</v>
      </c>
      <c r="C59" s="97">
        <v>118053</v>
      </c>
      <c r="D59" s="97">
        <v>121464</v>
      </c>
      <c r="E59" s="97">
        <f t="shared" si="1"/>
        <v>3411</v>
      </c>
      <c r="F59" s="70">
        <v>6.29</v>
      </c>
      <c r="G59" s="40">
        <f t="shared" si="0"/>
        <v>21455.19</v>
      </c>
      <c r="H59" s="79">
        <v>10225.879999999999</v>
      </c>
      <c r="I59" s="109">
        <v>699265</v>
      </c>
      <c r="J59" s="50">
        <v>46038</v>
      </c>
      <c r="K59" s="40">
        <f>дек.25!K59+янв.26!H59-янв.26!G59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дек.25!K60+янв.26!H60-янв.26!G60</f>
        <v>0</v>
      </c>
    </row>
    <row r="61" spans="1:11" x14ac:dyDescent="0.25">
      <c r="A61" s="111"/>
      <c r="B61" s="109">
        <v>56</v>
      </c>
      <c r="C61" s="97">
        <v>2239</v>
      </c>
      <c r="D61" s="97">
        <v>2294</v>
      </c>
      <c r="E61" s="97">
        <f t="shared" si="1"/>
        <v>55</v>
      </c>
      <c r="F61" s="13">
        <v>8.3800000000000008</v>
      </c>
      <c r="G61" s="40">
        <f t="shared" si="0"/>
        <v>460.90000000000003</v>
      </c>
      <c r="H61" s="79"/>
      <c r="I61" s="109"/>
      <c r="J61" s="50"/>
      <c r="K61" s="40">
        <f>дек.25!K61+янв.26!H61-янв.26!G61</f>
        <v>-6603.5199999999995</v>
      </c>
    </row>
    <row r="62" spans="1:11" x14ac:dyDescent="0.25">
      <c r="A62" s="111"/>
      <c r="B62" s="109">
        <v>57</v>
      </c>
      <c r="C62" s="97">
        <v>30839</v>
      </c>
      <c r="D62" s="97">
        <v>33450</v>
      </c>
      <c r="E62" s="97">
        <f t="shared" si="1"/>
        <v>2611</v>
      </c>
      <c r="F62" s="70">
        <v>6.29</v>
      </c>
      <c r="G62" s="40">
        <f t="shared" si="0"/>
        <v>16423.189999999999</v>
      </c>
      <c r="H62" s="79"/>
      <c r="I62" s="109"/>
      <c r="J62" s="50"/>
      <c r="K62" s="40">
        <f>дек.25!K62+янв.26!H62-янв.26!G62</f>
        <v>-14475.710000000001</v>
      </c>
    </row>
    <row r="63" spans="1:11" x14ac:dyDescent="0.25">
      <c r="A63" s="111"/>
      <c r="B63" s="109">
        <v>58</v>
      </c>
      <c r="C63" s="97">
        <v>26516</v>
      </c>
      <c r="D63" s="97">
        <v>27095</v>
      </c>
      <c r="E63" s="97">
        <f t="shared" si="1"/>
        <v>579</v>
      </c>
      <c r="F63" s="70">
        <v>6.29</v>
      </c>
      <c r="G63" s="40">
        <f t="shared" si="0"/>
        <v>3641.91</v>
      </c>
      <c r="H63" s="79"/>
      <c r="I63" s="109"/>
      <c r="J63" s="50"/>
      <c r="K63" s="40">
        <f>дек.25!K63+янв.26!H63-янв.26!G63</f>
        <v>-1554.7999999999997</v>
      </c>
    </row>
    <row r="64" spans="1:11" x14ac:dyDescent="0.25">
      <c r="A64" s="17"/>
      <c r="B64" s="109">
        <v>60</v>
      </c>
      <c r="C64" s="97">
        <v>3689</v>
      </c>
      <c r="D64" s="97">
        <v>3689</v>
      </c>
      <c r="E64" s="97">
        <f t="shared" si="1"/>
        <v>0</v>
      </c>
      <c r="F64" s="13">
        <v>8.3800000000000008</v>
      </c>
      <c r="G64" s="40">
        <f t="shared" si="0"/>
        <v>0</v>
      </c>
      <c r="H64" s="79">
        <v>966.25</v>
      </c>
      <c r="I64" s="109">
        <v>963436</v>
      </c>
      <c r="J64" s="50">
        <v>46031</v>
      </c>
      <c r="K64" s="40">
        <f>дек.25!K64+янв.26!H64-янв.26!G64</f>
        <v>949.74999999999955</v>
      </c>
    </row>
    <row r="65" spans="1:12" x14ac:dyDescent="0.25">
      <c r="A65" s="115"/>
      <c r="B65" s="109">
        <v>61</v>
      </c>
      <c r="C65" s="97">
        <v>72148</v>
      </c>
      <c r="D65" s="97">
        <v>73159</v>
      </c>
      <c r="E65" s="97">
        <f t="shared" si="1"/>
        <v>1011</v>
      </c>
      <c r="F65" s="68">
        <v>6.29</v>
      </c>
      <c r="G65" s="40">
        <f t="shared" si="0"/>
        <v>6359.19</v>
      </c>
      <c r="H65" s="79"/>
      <c r="I65" s="109"/>
      <c r="J65" s="50"/>
      <c r="K65" s="40">
        <f>дек.25!K65+янв.26!H65-янв.26!G65</f>
        <v>2125.9900000000043</v>
      </c>
    </row>
    <row r="66" spans="1:12" x14ac:dyDescent="0.25">
      <c r="A66" s="111"/>
      <c r="B66" s="109">
        <v>62</v>
      </c>
      <c r="C66" s="97">
        <v>15876</v>
      </c>
      <c r="D66" s="97">
        <v>15876</v>
      </c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дек.25!K66+янв.26!H66-янв.26!G66</f>
        <v>7763.52</v>
      </c>
    </row>
    <row r="67" spans="1:12" x14ac:dyDescent="0.25">
      <c r="A67" s="115"/>
      <c r="B67" s="109">
        <v>63</v>
      </c>
      <c r="C67" s="97">
        <v>10963</v>
      </c>
      <c r="D67" s="97">
        <v>10963</v>
      </c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дек.25!K67+янв.26!H67-янв.26!G67</f>
        <v>491.58999999999992</v>
      </c>
    </row>
    <row r="68" spans="1:12" x14ac:dyDescent="0.25">
      <c r="A68" s="111"/>
      <c r="B68" s="109">
        <v>64</v>
      </c>
      <c r="C68" s="97">
        <v>22140</v>
      </c>
      <c r="D68" s="97">
        <v>22444</v>
      </c>
      <c r="E68" s="97">
        <f t="shared" si="1"/>
        <v>304</v>
      </c>
      <c r="F68" s="68">
        <v>6.29</v>
      </c>
      <c r="G68" s="40">
        <f t="shared" si="0"/>
        <v>1912.16</v>
      </c>
      <c r="H68" s="79"/>
      <c r="I68" s="109"/>
      <c r="J68" s="50"/>
      <c r="K68" s="40">
        <f>дек.25!K68+янв.26!H68-янв.26!G68</f>
        <v>-961.51999999999987</v>
      </c>
    </row>
    <row r="69" spans="1:12" x14ac:dyDescent="0.25">
      <c r="A69" s="111"/>
      <c r="B69" s="109">
        <v>65</v>
      </c>
      <c r="C69" s="97">
        <v>8880</v>
      </c>
      <c r="D69" s="97">
        <v>8880</v>
      </c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дек.25!K69+янв.26!H69-янв.26!G69</f>
        <v>-952.42000000000007</v>
      </c>
    </row>
    <row r="70" spans="1:12" x14ac:dyDescent="0.25">
      <c r="A70" s="111"/>
      <c r="B70" s="109">
        <v>67</v>
      </c>
      <c r="C70" s="97">
        <v>12698</v>
      </c>
      <c r="D70" s="97">
        <v>12698</v>
      </c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дек.25!K70+янв.26!H70-янв.26!G70</f>
        <v>-3371.7899999999991</v>
      </c>
    </row>
    <row r="71" spans="1:12" x14ac:dyDescent="0.25">
      <c r="A71" s="111"/>
      <c r="B71" s="109">
        <v>68</v>
      </c>
      <c r="C71" s="97">
        <v>132562</v>
      </c>
      <c r="D71" s="97">
        <v>135989</v>
      </c>
      <c r="E71" s="97">
        <f t="shared" si="1"/>
        <v>3427</v>
      </c>
      <c r="F71" s="68">
        <v>6.29</v>
      </c>
      <c r="G71" s="40">
        <f t="shared" si="0"/>
        <v>21555.83</v>
      </c>
      <c r="H71" s="79">
        <v>12708.07</v>
      </c>
      <c r="I71" s="109">
        <v>215343</v>
      </c>
      <c r="J71" s="50">
        <v>46041</v>
      </c>
      <c r="K71" s="40">
        <f>дек.25!K71+янв.26!H71-янв.26!G71</f>
        <v>-8525.630000000001</v>
      </c>
    </row>
    <row r="72" spans="1:12" x14ac:dyDescent="0.25">
      <c r="A72" s="111"/>
      <c r="B72" s="109">
        <v>69</v>
      </c>
      <c r="C72" s="97">
        <v>112660</v>
      </c>
      <c r="D72" s="97">
        <v>114905</v>
      </c>
      <c r="E72" s="97">
        <f t="shared" si="1"/>
        <v>2245</v>
      </c>
      <c r="F72" s="68">
        <v>6.29</v>
      </c>
      <c r="G72" s="40">
        <f t="shared" si="0"/>
        <v>14121.05</v>
      </c>
      <c r="H72" s="79">
        <v>13240.41</v>
      </c>
      <c r="I72" s="109">
        <v>781236</v>
      </c>
      <c r="J72" s="50">
        <v>46027</v>
      </c>
      <c r="K72" s="40">
        <f>дек.25!K72+янв.26!H72-янв.26!G72</f>
        <v>314.87999999999738</v>
      </c>
      <c r="L72">
        <v>14953917</v>
      </c>
    </row>
    <row r="73" spans="1:12" x14ac:dyDescent="0.25">
      <c r="A73" s="111"/>
      <c r="B73" s="109">
        <v>70</v>
      </c>
      <c r="C73" s="97">
        <v>37301</v>
      </c>
      <c r="D73" s="97">
        <v>38656</v>
      </c>
      <c r="E73" s="97">
        <f t="shared" ref="E73:E139" si="2">D73-C73</f>
        <v>1355</v>
      </c>
      <c r="F73" s="68">
        <v>6.29</v>
      </c>
      <c r="G73" s="40">
        <f t="shared" ref="G73:G140" si="3">F73*E73</f>
        <v>8522.9500000000007</v>
      </c>
      <c r="H73" s="79"/>
      <c r="I73" s="109"/>
      <c r="J73" s="50"/>
      <c r="K73" s="40">
        <f>дек.25!K73+янв.26!H73-янв.26!G73</f>
        <v>2332.1699999999983</v>
      </c>
    </row>
    <row r="74" spans="1:12" x14ac:dyDescent="0.25">
      <c r="A74" s="111"/>
      <c r="B74" s="109">
        <v>71</v>
      </c>
      <c r="C74" s="97">
        <v>3427</v>
      </c>
      <c r="D74" s="97">
        <v>3427</v>
      </c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дек.25!K74+янв.26!H74-янв.26!G74</f>
        <v>2.9999999998835847E-2</v>
      </c>
    </row>
    <row r="75" spans="1:12" x14ac:dyDescent="0.25">
      <c r="A75" s="111"/>
      <c r="B75" s="109">
        <v>72</v>
      </c>
      <c r="C75" s="97">
        <v>9476</v>
      </c>
      <c r="D75" s="97">
        <v>9476</v>
      </c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дек.25!K75+янв.26!H75-янв.26!G75</f>
        <v>301.01000000000022</v>
      </c>
    </row>
    <row r="76" spans="1:12" x14ac:dyDescent="0.25">
      <c r="A76" s="111"/>
      <c r="B76" s="109">
        <v>73</v>
      </c>
      <c r="C76" s="97">
        <v>31428</v>
      </c>
      <c r="D76" s="97">
        <v>32460</v>
      </c>
      <c r="E76" s="97">
        <f t="shared" si="2"/>
        <v>1032</v>
      </c>
      <c r="F76" s="13">
        <v>8.3800000000000008</v>
      </c>
      <c r="G76" s="40">
        <f t="shared" si="3"/>
        <v>8648.1600000000017</v>
      </c>
      <c r="H76" s="79"/>
      <c r="I76" s="109"/>
      <c r="J76" s="50"/>
      <c r="K76" s="40">
        <f>дек.25!K76+янв.26!H76-янв.26!G76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дек.25!K77+янв.26!H77-янв.26!G77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дек.25!K78+янв.26!H78-янв.26!G78</f>
        <v>0</v>
      </c>
    </row>
    <row r="79" spans="1:12" x14ac:dyDescent="0.25">
      <c r="A79" s="111"/>
      <c r="B79" s="109">
        <v>76</v>
      </c>
      <c r="C79" s="97">
        <v>5330</v>
      </c>
      <c r="D79" s="97">
        <v>5330</v>
      </c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дек.25!K79+янв.26!H79-янв.26!G79</f>
        <v>-309.98</v>
      </c>
    </row>
    <row r="80" spans="1:12" x14ac:dyDescent="0.25">
      <c r="A80" s="111"/>
      <c r="B80" s="109">
        <v>77</v>
      </c>
      <c r="C80" s="97">
        <v>15000</v>
      </c>
      <c r="D80" s="97">
        <v>15239</v>
      </c>
      <c r="E80" s="97">
        <f t="shared" si="2"/>
        <v>239</v>
      </c>
      <c r="F80" s="13">
        <v>8.3800000000000008</v>
      </c>
      <c r="G80" s="40">
        <f t="shared" si="3"/>
        <v>2002.8200000000002</v>
      </c>
      <c r="H80" s="79">
        <v>3000</v>
      </c>
      <c r="I80" s="109">
        <v>21898</v>
      </c>
      <c r="J80" s="50">
        <v>46052</v>
      </c>
      <c r="K80" s="40">
        <f>дек.25!K80+янв.26!H80-янв.26!G80</f>
        <v>547.42999999999893</v>
      </c>
    </row>
    <row r="81" spans="1:11" x14ac:dyDescent="0.25">
      <c r="A81" s="15"/>
      <c r="B81" s="109">
        <v>79</v>
      </c>
      <c r="C81" s="97">
        <v>30900</v>
      </c>
      <c r="D81" s="97">
        <v>31059</v>
      </c>
      <c r="E81" s="97">
        <f t="shared" si="2"/>
        <v>159</v>
      </c>
      <c r="F81" s="13">
        <v>8.3800000000000008</v>
      </c>
      <c r="G81" s="40">
        <f t="shared" si="3"/>
        <v>1332.42</v>
      </c>
      <c r="H81" s="79"/>
      <c r="I81" s="109"/>
      <c r="J81" s="50"/>
      <c r="K81" s="40">
        <f>дек.25!K81+янв.26!H81-янв.26!G81</f>
        <v>2803.76</v>
      </c>
    </row>
    <row r="82" spans="1:11" x14ac:dyDescent="0.25">
      <c r="A82" s="111"/>
      <c r="B82" s="109">
        <v>80</v>
      </c>
      <c r="C82" s="97">
        <v>29645</v>
      </c>
      <c r="D82" s="97">
        <v>31424</v>
      </c>
      <c r="E82" s="97">
        <f t="shared" si="2"/>
        <v>1779</v>
      </c>
      <c r="F82" s="13">
        <v>8.3800000000000008</v>
      </c>
      <c r="G82" s="40">
        <f t="shared" si="3"/>
        <v>14908.020000000002</v>
      </c>
      <c r="H82" s="79"/>
      <c r="I82" s="109"/>
      <c r="J82" s="50"/>
      <c r="K82" s="40">
        <f>дек.25!K82+янв.26!H82-янв.26!G82</f>
        <v>-28123.520000000004</v>
      </c>
    </row>
    <row r="83" spans="1:11" x14ac:dyDescent="0.25">
      <c r="A83" s="111"/>
      <c r="B83" s="109">
        <v>81</v>
      </c>
      <c r="C83" s="97">
        <v>66521</v>
      </c>
      <c r="D83" s="97">
        <v>67796</v>
      </c>
      <c r="E83" s="97">
        <f t="shared" si="2"/>
        <v>1275</v>
      </c>
      <c r="F83" s="68">
        <v>6.29</v>
      </c>
      <c r="G83" s="40">
        <f t="shared" si="3"/>
        <v>8019.75</v>
      </c>
      <c r="H83" s="79">
        <f>6190+6190</f>
        <v>12380</v>
      </c>
      <c r="I83" s="109" t="s">
        <v>152</v>
      </c>
      <c r="J83" s="50" t="s">
        <v>153</v>
      </c>
      <c r="K83" s="40">
        <f>дек.25!K83+янв.26!H83-янв.26!G83</f>
        <v>6613.83</v>
      </c>
    </row>
    <row r="84" spans="1:11" x14ac:dyDescent="0.25">
      <c r="A84" s="111"/>
      <c r="B84" s="109">
        <v>82</v>
      </c>
      <c r="C84" s="97">
        <v>39161</v>
      </c>
      <c r="D84" s="97">
        <v>39368</v>
      </c>
      <c r="E84" s="97">
        <f t="shared" si="2"/>
        <v>207</v>
      </c>
      <c r="F84" s="68">
        <v>6.29</v>
      </c>
      <c r="G84" s="40">
        <f t="shared" si="3"/>
        <v>1302.03</v>
      </c>
      <c r="H84" s="79">
        <v>2000</v>
      </c>
      <c r="I84" s="109">
        <v>169339</v>
      </c>
      <c r="J84" s="50">
        <v>46034</v>
      </c>
      <c r="K84" s="40">
        <f>дек.25!K84+янв.26!H84-янв.26!G84</f>
        <v>3746.33</v>
      </c>
    </row>
    <row r="85" spans="1:11" x14ac:dyDescent="0.25">
      <c r="A85" s="111"/>
      <c r="B85" s="109">
        <v>83</v>
      </c>
      <c r="C85" s="97">
        <v>18740</v>
      </c>
      <c r="D85" s="97">
        <v>18957</v>
      </c>
      <c r="E85" s="97">
        <f t="shared" si="2"/>
        <v>217</v>
      </c>
      <c r="F85" s="68">
        <v>6.29</v>
      </c>
      <c r="G85" s="40">
        <f t="shared" si="3"/>
        <v>1364.93</v>
      </c>
      <c r="H85" s="79">
        <f>1000+1000</f>
        <v>2000</v>
      </c>
      <c r="I85" s="109" t="s">
        <v>148</v>
      </c>
      <c r="J85" s="50" t="s">
        <v>149</v>
      </c>
      <c r="K85" s="40">
        <f>дек.25!K85+янв.26!H85-янв.26!G85</f>
        <v>-585.66000000000054</v>
      </c>
    </row>
    <row r="86" spans="1:11" x14ac:dyDescent="0.25">
      <c r="A86" s="111"/>
      <c r="B86" s="109">
        <v>84</v>
      </c>
      <c r="C86" s="97">
        <v>8279</v>
      </c>
      <c r="D86" s="97">
        <v>8375</v>
      </c>
      <c r="E86" s="97">
        <f t="shared" si="2"/>
        <v>96</v>
      </c>
      <c r="F86" s="13">
        <v>8.3800000000000008</v>
      </c>
      <c r="G86" s="40">
        <f t="shared" si="3"/>
        <v>804.48</v>
      </c>
      <c r="H86" s="79"/>
      <c r="I86" s="109"/>
      <c r="J86" s="50"/>
      <c r="K86" s="40">
        <f>дек.25!K86+янв.26!H86-янв.26!G86</f>
        <v>-2991.98</v>
      </c>
    </row>
    <row r="87" spans="1:11" x14ac:dyDescent="0.25">
      <c r="A87" s="15"/>
      <c r="B87" s="109">
        <v>85</v>
      </c>
      <c r="C87" s="97">
        <v>25666</v>
      </c>
      <c r="D87" s="97">
        <v>25681</v>
      </c>
      <c r="E87" s="97">
        <f t="shared" si="2"/>
        <v>15</v>
      </c>
      <c r="F87" s="13">
        <v>8.3800000000000008</v>
      </c>
      <c r="G87" s="40">
        <f t="shared" si="3"/>
        <v>125.70000000000002</v>
      </c>
      <c r="H87" s="79">
        <v>2700</v>
      </c>
      <c r="I87" s="109">
        <v>588264</v>
      </c>
      <c r="J87" s="50">
        <v>46025</v>
      </c>
      <c r="K87" s="40">
        <f>дек.25!K87+янв.26!H87-янв.26!G87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дек.25!K88+янв.26!H88-янв.26!G88</f>
        <v>0</v>
      </c>
    </row>
    <row r="89" spans="1:11" x14ac:dyDescent="0.25">
      <c r="A89" s="111"/>
      <c r="B89" s="109">
        <v>87</v>
      </c>
      <c r="C89" s="97">
        <v>19502</v>
      </c>
      <c r="D89" s="97">
        <v>19502</v>
      </c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дек.25!K89+янв.26!H89-янв.26!G89</f>
        <v>-19483.97</v>
      </c>
    </row>
    <row r="90" spans="1:11" x14ac:dyDescent="0.25">
      <c r="A90" s="111"/>
      <c r="B90" s="109">
        <v>88</v>
      </c>
      <c r="C90" s="97">
        <v>5</v>
      </c>
      <c r="D90" s="97">
        <v>5</v>
      </c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дек.25!K90+янв.26!H90-янв.26!G90</f>
        <v>-26915.63</v>
      </c>
    </row>
    <row r="91" spans="1:11" x14ac:dyDescent="0.25">
      <c r="A91" s="111"/>
      <c r="B91" s="109">
        <v>89</v>
      </c>
      <c r="C91" s="97">
        <v>13318</v>
      </c>
      <c r="D91" s="97">
        <v>13318</v>
      </c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дек.25!K91+янв.26!H91-янв.26!G91</f>
        <v>1365.48</v>
      </c>
    </row>
    <row r="92" spans="1:11" x14ac:dyDescent="0.25">
      <c r="A92" s="111"/>
      <c r="B92" s="109">
        <v>90</v>
      </c>
      <c r="C92" s="97">
        <v>3353</v>
      </c>
      <c r="D92" s="97">
        <v>3370</v>
      </c>
      <c r="E92" s="97">
        <f t="shared" si="2"/>
        <v>17</v>
      </c>
      <c r="F92" s="13">
        <v>8.3800000000000008</v>
      </c>
      <c r="G92" s="40">
        <f t="shared" si="3"/>
        <v>142.46</v>
      </c>
      <c r="H92" s="79"/>
      <c r="I92" s="109"/>
      <c r="J92" s="50"/>
      <c r="K92" s="40">
        <f>дек.25!K92+янв.26!H92-янв.26!G92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дек.25!K93+янв.26!H93-янв.26!G93</f>
        <v>0</v>
      </c>
    </row>
    <row r="94" spans="1:11" x14ac:dyDescent="0.25">
      <c r="A94" s="111"/>
      <c r="B94" s="109">
        <v>92</v>
      </c>
      <c r="C94" s="97">
        <v>27028</v>
      </c>
      <c r="D94" s="97">
        <v>27028</v>
      </c>
      <c r="E94" s="97">
        <f t="shared" si="2"/>
        <v>0</v>
      </c>
      <c r="F94" s="13">
        <v>8.3800000000000008</v>
      </c>
      <c r="G94" s="40">
        <f t="shared" si="3"/>
        <v>0</v>
      </c>
      <c r="H94" s="79">
        <v>1551</v>
      </c>
      <c r="I94" s="109">
        <v>137103</v>
      </c>
      <c r="J94" s="50">
        <v>46027</v>
      </c>
      <c r="K94" s="40">
        <f>дек.25!K94+янв.26!H94-янв.26!G94</f>
        <v>-720.01000000000022</v>
      </c>
    </row>
    <row r="95" spans="1:11" x14ac:dyDescent="0.25">
      <c r="A95" s="111"/>
      <c r="B95" s="109">
        <v>93</v>
      </c>
      <c r="C95" s="97">
        <v>25031</v>
      </c>
      <c r="D95" s="97">
        <v>26343</v>
      </c>
      <c r="E95" s="97">
        <f t="shared" si="2"/>
        <v>1312</v>
      </c>
      <c r="F95" s="13">
        <v>8.3800000000000008</v>
      </c>
      <c r="G95" s="40">
        <f t="shared" si="3"/>
        <v>10994.560000000001</v>
      </c>
      <c r="H95" s="79">
        <v>15000</v>
      </c>
      <c r="I95" s="109">
        <v>368441</v>
      </c>
      <c r="J95" s="50">
        <v>46042</v>
      </c>
      <c r="K95" s="40">
        <f>дек.25!K95+янв.26!H95-янв.26!G95</f>
        <v>-11360.470000000001</v>
      </c>
    </row>
    <row r="96" spans="1:11" x14ac:dyDescent="0.25">
      <c r="A96" s="111"/>
      <c r="B96" s="109">
        <v>94</v>
      </c>
      <c r="C96" s="97">
        <v>4091</v>
      </c>
      <c r="D96" s="97">
        <v>6179</v>
      </c>
      <c r="E96" s="97">
        <f t="shared" si="2"/>
        <v>2088</v>
      </c>
      <c r="F96" s="70">
        <v>6.29</v>
      </c>
      <c r="G96" s="40">
        <f t="shared" si="3"/>
        <v>13133.52</v>
      </c>
      <c r="H96" s="79">
        <v>5700</v>
      </c>
      <c r="I96" s="109">
        <v>153065</v>
      </c>
      <c r="J96" s="50">
        <v>46041</v>
      </c>
      <c r="K96" s="40">
        <f>дек.25!K96+янв.26!H96-янв.26!G96</f>
        <v>-11038.840000000002</v>
      </c>
    </row>
    <row r="97" spans="1:11" x14ac:dyDescent="0.25">
      <c r="A97" s="111"/>
      <c r="B97" s="109">
        <v>95</v>
      </c>
      <c r="C97" s="97">
        <v>974</v>
      </c>
      <c r="D97" s="97">
        <v>1046</v>
      </c>
      <c r="E97" s="97">
        <f t="shared" si="2"/>
        <v>72</v>
      </c>
      <c r="F97" s="13">
        <v>8.3800000000000008</v>
      </c>
      <c r="G97" s="40">
        <f t="shared" si="3"/>
        <v>603.36</v>
      </c>
      <c r="H97" s="79"/>
      <c r="I97" s="109"/>
      <c r="J97" s="50"/>
      <c r="K97" s="40">
        <f>дек.25!K97+янв.26!H97-янв.26!G97</f>
        <v>-603.36</v>
      </c>
    </row>
    <row r="98" spans="1:11" x14ac:dyDescent="0.25">
      <c r="A98" s="111"/>
      <c r="B98" s="109">
        <v>96</v>
      </c>
      <c r="C98" s="97">
        <v>58409</v>
      </c>
      <c r="D98" s="97">
        <v>60060</v>
      </c>
      <c r="E98" s="97">
        <f t="shared" si="2"/>
        <v>1651</v>
      </c>
      <c r="F98" s="70">
        <v>6.29</v>
      </c>
      <c r="G98" s="40">
        <f t="shared" si="3"/>
        <v>10384.790000000001</v>
      </c>
      <c r="H98" s="79"/>
      <c r="I98" s="109"/>
      <c r="J98" s="50"/>
      <c r="K98" s="40">
        <f>дек.25!K98+янв.26!H98-янв.26!G98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дек.25!K99+янв.26!H99-янв.26!G99</f>
        <v>0</v>
      </c>
    </row>
    <row r="100" spans="1:11" x14ac:dyDescent="0.25">
      <c r="A100" s="111"/>
      <c r="B100" s="109" t="s">
        <v>14</v>
      </c>
      <c r="C100" s="97">
        <v>990</v>
      </c>
      <c r="D100" s="97">
        <v>1000</v>
      </c>
      <c r="E100" s="97">
        <f t="shared" si="2"/>
        <v>10</v>
      </c>
      <c r="F100" s="13">
        <v>8.3800000000000008</v>
      </c>
      <c r="G100" s="40">
        <f t="shared" si="3"/>
        <v>83.800000000000011</v>
      </c>
      <c r="H100" s="79"/>
      <c r="I100" s="109"/>
      <c r="J100" s="50"/>
      <c r="K100" s="40">
        <f>дек.25!K100+янв.26!H100-янв.26!G100</f>
        <v>-1586.3</v>
      </c>
    </row>
    <row r="101" spans="1:11" x14ac:dyDescent="0.25">
      <c r="A101" s="111"/>
      <c r="B101" s="109" t="s">
        <v>15</v>
      </c>
      <c r="C101" s="97">
        <v>2800</v>
      </c>
      <c r="D101" s="97">
        <v>3547</v>
      </c>
      <c r="E101" s="97">
        <f t="shared" si="2"/>
        <v>747</v>
      </c>
      <c r="F101" s="13">
        <v>8.3800000000000008</v>
      </c>
      <c r="G101" s="40">
        <f t="shared" si="3"/>
        <v>6259.8600000000006</v>
      </c>
      <c r="H101" s="79"/>
      <c r="I101" s="109"/>
      <c r="J101" s="50"/>
      <c r="K101" s="40">
        <f>дек.25!K101+янв.26!H101-янв.26!G101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дек.25!K102+янв.26!H102-янв.26!G102</f>
        <v>0</v>
      </c>
    </row>
    <row r="103" spans="1:11" x14ac:dyDescent="0.25">
      <c r="A103" s="111"/>
      <c r="B103" s="109" t="s">
        <v>16</v>
      </c>
      <c r="C103" s="97">
        <v>3547</v>
      </c>
      <c r="D103" s="97">
        <v>3547</v>
      </c>
      <c r="E103" s="97">
        <f t="shared" si="2"/>
        <v>0</v>
      </c>
      <c r="F103" s="13">
        <v>8.3800000000000008</v>
      </c>
      <c r="G103" s="40">
        <f t="shared" si="3"/>
        <v>0</v>
      </c>
      <c r="H103" s="79">
        <v>2600</v>
      </c>
      <c r="I103" s="109">
        <v>174466</v>
      </c>
      <c r="J103" s="50">
        <v>46051</v>
      </c>
      <c r="K103" s="40">
        <f>дек.25!K103+янв.26!H103-янв.26!G103</f>
        <v>-259.07999999999993</v>
      </c>
    </row>
    <row r="104" spans="1:11" x14ac:dyDescent="0.25">
      <c r="A104" s="111"/>
      <c r="B104" s="109">
        <v>100</v>
      </c>
      <c r="C104" s="97">
        <v>10</v>
      </c>
      <c r="D104" s="97">
        <v>10</v>
      </c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дек.25!K104+янв.26!H104-янв.26!G104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дек.25!K105+янв.26!H105-янв.26!G105</f>
        <v>0</v>
      </c>
    </row>
    <row r="106" spans="1:11" x14ac:dyDescent="0.25">
      <c r="A106" s="111"/>
      <c r="B106" s="109">
        <v>101</v>
      </c>
      <c r="C106" s="97">
        <v>81984</v>
      </c>
      <c r="D106" s="97">
        <v>84950</v>
      </c>
      <c r="E106" s="97">
        <f t="shared" si="2"/>
        <v>2966</v>
      </c>
      <c r="F106" s="68">
        <v>6.29</v>
      </c>
      <c r="G106" s="40">
        <f t="shared" si="3"/>
        <v>18656.14</v>
      </c>
      <c r="H106" s="79"/>
      <c r="I106" s="109"/>
      <c r="J106" s="50"/>
      <c r="K106" s="40">
        <f>дек.25!K106+янв.26!H106-янв.26!G106</f>
        <v>-18177.580000000002</v>
      </c>
    </row>
    <row r="107" spans="1:11" x14ac:dyDescent="0.25">
      <c r="A107" s="111"/>
      <c r="B107" s="109">
        <v>102</v>
      </c>
      <c r="C107" s="97">
        <v>102656</v>
      </c>
      <c r="D107" s="97">
        <v>103997</v>
      </c>
      <c r="E107" s="97">
        <f t="shared" si="2"/>
        <v>1341</v>
      </c>
      <c r="F107" s="68">
        <v>6.29</v>
      </c>
      <c r="G107" s="40">
        <f t="shared" si="3"/>
        <v>8434.89</v>
      </c>
      <c r="H107" s="79"/>
      <c r="I107" s="109"/>
      <c r="J107" s="50"/>
      <c r="K107" s="40">
        <f>дек.25!K107+янв.26!H107-янв.26!G107</f>
        <v>-38255.820000000007</v>
      </c>
    </row>
    <row r="108" spans="1:11" x14ac:dyDescent="0.25">
      <c r="A108" s="111"/>
      <c r="B108" s="109">
        <v>103</v>
      </c>
      <c r="C108" s="97">
        <v>80592</v>
      </c>
      <c r="D108" s="97">
        <v>84433</v>
      </c>
      <c r="E108" s="97">
        <f t="shared" si="2"/>
        <v>3841</v>
      </c>
      <c r="F108" s="68">
        <v>0</v>
      </c>
      <c r="G108" s="40">
        <f t="shared" si="3"/>
        <v>0</v>
      </c>
      <c r="H108" s="79"/>
      <c r="I108" s="109"/>
      <c r="J108" s="50"/>
      <c r="K108" s="40">
        <f>дек.25!K108+янв.26!H108-янв.26!G108</f>
        <v>14425.56</v>
      </c>
    </row>
    <row r="109" spans="1:11" x14ac:dyDescent="0.25">
      <c r="A109" s="111"/>
      <c r="B109" s="109">
        <v>104</v>
      </c>
      <c r="C109" s="97">
        <v>20</v>
      </c>
      <c r="D109" s="97">
        <v>20</v>
      </c>
      <c r="E109" s="97">
        <f t="shared" si="2"/>
        <v>0</v>
      </c>
      <c r="F109" s="13">
        <v>8.3800000000000008</v>
      </c>
      <c r="G109" s="40">
        <f t="shared" si="3"/>
        <v>0</v>
      </c>
      <c r="H109" s="79">
        <v>150</v>
      </c>
      <c r="I109" s="109">
        <v>545277</v>
      </c>
      <c r="J109" s="50">
        <v>46028</v>
      </c>
      <c r="K109" s="40">
        <f>дек.25!K109+янв.26!H109-янв.26!G109</f>
        <v>108.75</v>
      </c>
    </row>
    <row r="110" spans="1:11" x14ac:dyDescent="0.25">
      <c r="A110" s="111"/>
      <c r="B110" s="109">
        <v>105</v>
      </c>
      <c r="C110" s="97">
        <v>1019</v>
      </c>
      <c r="D110" s="97">
        <v>1019</v>
      </c>
      <c r="E110" s="97">
        <f t="shared" si="2"/>
        <v>0</v>
      </c>
      <c r="F110" s="13">
        <v>8.3800000000000008</v>
      </c>
      <c r="G110" s="40">
        <f t="shared" si="3"/>
        <v>0</v>
      </c>
      <c r="H110" s="79">
        <v>150</v>
      </c>
      <c r="I110" s="109">
        <v>100882</v>
      </c>
      <c r="J110" s="50">
        <v>46028</v>
      </c>
      <c r="K110" s="40">
        <f>дек.25!K110+янв.26!H110-янв.26!G110</f>
        <v>6.0699999999999363</v>
      </c>
    </row>
    <row r="111" spans="1:11" x14ac:dyDescent="0.25">
      <c r="A111" s="111"/>
      <c r="B111" s="109">
        <v>106</v>
      </c>
      <c r="C111" s="97">
        <v>520</v>
      </c>
      <c r="D111" s="97">
        <v>520</v>
      </c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дек.25!K111+янв.26!H111-янв.26!G111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дек.25!K112+янв.26!H112-янв.26!G112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дек.25!K113+янв.26!H113-янв.26!G113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дек.25!K114+янв.26!H114-янв.26!G114</f>
        <v>0</v>
      </c>
    </row>
    <row r="115" spans="1:12" x14ac:dyDescent="0.25">
      <c r="A115" s="115"/>
      <c r="B115" s="109">
        <v>110</v>
      </c>
      <c r="C115" s="97">
        <v>7628</v>
      </c>
      <c r="D115" s="97">
        <v>7628</v>
      </c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дек.25!K115+янв.26!H115-янв.26!G115</f>
        <v>2115.77</v>
      </c>
    </row>
    <row r="116" spans="1:12" x14ac:dyDescent="0.25">
      <c r="A116" s="111"/>
      <c r="B116" s="109">
        <v>111</v>
      </c>
      <c r="C116" s="97">
        <v>21773</v>
      </c>
      <c r="D116" s="97">
        <v>21943</v>
      </c>
      <c r="E116" s="97">
        <f t="shared" si="2"/>
        <v>170</v>
      </c>
      <c r="F116" s="13">
        <v>8.3800000000000008</v>
      </c>
      <c r="G116" s="40">
        <f t="shared" si="3"/>
        <v>1424.6000000000001</v>
      </c>
      <c r="H116" s="79"/>
      <c r="I116" s="109"/>
      <c r="J116" s="50"/>
      <c r="K116" s="40">
        <f>дек.25!K116+янв.26!H116-янв.26!G116</f>
        <v>9543.1099999999988</v>
      </c>
    </row>
    <row r="117" spans="1:12" x14ac:dyDescent="0.25">
      <c r="A117" s="111"/>
      <c r="B117" s="109">
        <v>112</v>
      </c>
      <c r="C117" s="97">
        <v>6655</v>
      </c>
      <c r="D117" s="97">
        <v>6655</v>
      </c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дек.25!K117+янв.26!H117-янв.26!G117</f>
        <v>0</v>
      </c>
    </row>
    <row r="118" spans="1:12" x14ac:dyDescent="0.25">
      <c r="A118" s="111"/>
      <c r="B118" s="109">
        <v>113</v>
      </c>
      <c r="C118" s="97">
        <v>14494</v>
      </c>
      <c r="D118" s="97">
        <v>15524</v>
      </c>
      <c r="E118" s="97">
        <f t="shared" si="2"/>
        <v>1030</v>
      </c>
      <c r="F118" s="13">
        <v>8.3800000000000008</v>
      </c>
      <c r="G118" s="40">
        <f t="shared" si="3"/>
        <v>8631.4000000000015</v>
      </c>
      <c r="H118" s="79"/>
      <c r="I118" s="109"/>
      <c r="J118" s="50"/>
      <c r="K118" s="40">
        <f>дек.25!K118+янв.26!H118-янв.26!G118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дек.25!K119+янв.26!H119-янв.26!G119</f>
        <v>0</v>
      </c>
    </row>
    <row r="120" spans="1:12" x14ac:dyDescent="0.25">
      <c r="A120" s="15"/>
      <c r="B120" s="109">
        <v>116</v>
      </c>
      <c r="C120" s="97">
        <v>140179</v>
      </c>
      <c r="D120" s="97">
        <v>141668</v>
      </c>
      <c r="E120" s="97">
        <f t="shared" si="2"/>
        <v>1489</v>
      </c>
      <c r="F120" s="68">
        <v>6.29</v>
      </c>
      <c r="G120" s="40">
        <f t="shared" si="3"/>
        <v>9365.81</v>
      </c>
      <c r="H120" s="79">
        <v>15000</v>
      </c>
      <c r="I120" s="109">
        <v>421260</v>
      </c>
      <c r="J120" s="50">
        <v>46043</v>
      </c>
      <c r="K120" s="40">
        <f>дек.25!K120+янв.26!H120-янв.26!G120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>
        <v>4317</v>
      </c>
      <c r="D121" s="97">
        <v>5711</v>
      </c>
      <c r="E121" s="97">
        <f t="shared" si="2"/>
        <v>1394</v>
      </c>
      <c r="F121" s="68">
        <v>6.29</v>
      </c>
      <c r="G121" s="40">
        <f t="shared" si="3"/>
        <v>8768.26</v>
      </c>
      <c r="H121" s="79">
        <v>11000</v>
      </c>
      <c r="I121" s="109">
        <v>467971</v>
      </c>
      <c r="J121" s="50">
        <v>46025</v>
      </c>
      <c r="K121" s="40">
        <f>дек.25!K121+янв.26!H121-янв.26!G121</f>
        <v>11008.400000000003</v>
      </c>
    </row>
    <row r="122" spans="1:12" x14ac:dyDescent="0.25">
      <c r="A122" s="111"/>
      <c r="B122" s="109">
        <v>118</v>
      </c>
      <c r="C122" s="97">
        <v>45207</v>
      </c>
      <c r="D122" s="97">
        <v>47129</v>
      </c>
      <c r="E122" s="97">
        <f t="shared" si="2"/>
        <v>1922</v>
      </c>
      <c r="F122" s="68">
        <v>6.29</v>
      </c>
      <c r="G122" s="40">
        <f t="shared" si="3"/>
        <v>12089.38</v>
      </c>
      <c r="H122" s="79"/>
      <c r="I122" s="109"/>
      <c r="J122" s="50"/>
      <c r="K122" s="40">
        <f>дек.25!K122+янв.26!H122-янв.26!G122</f>
        <v>-23557.449999999997</v>
      </c>
    </row>
    <row r="123" spans="1:12" x14ac:dyDescent="0.25">
      <c r="A123" s="111"/>
      <c r="B123" s="109">
        <v>120</v>
      </c>
      <c r="C123" s="97">
        <v>3375</v>
      </c>
      <c r="D123" s="97">
        <v>4008</v>
      </c>
      <c r="E123" s="97">
        <f t="shared" si="2"/>
        <v>633</v>
      </c>
      <c r="F123" s="13">
        <v>8.3800000000000008</v>
      </c>
      <c r="G123" s="40">
        <f t="shared" si="3"/>
        <v>5304.5400000000009</v>
      </c>
      <c r="H123" s="79"/>
      <c r="I123" s="109"/>
      <c r="J123" s="50"/>
      <c r="K123" s="40">
        <f>дек.25!K123+янв.26!H123-янв.26!G123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дек.25!K124+янв.26!H124-янв.26!G124</f>
        <v>0</v>
      </c>
    </row>
    <row r="125" spans="1:12" x14ac:dyDescent="0.25">
      <c r="A125" s="111"/>
      <c r="B125" s="109">
        <v>122</v>
      </c>
      <c r="C125" s="97">
        <v>25270</v>
      </c>
      <c r="D125" s="97">
        <v>26522</v>
      </c>
      <c r="E125" s="97">
        <f t="shared" si="2"/>
        <v>1252</v>
      </c>
      <c r="F125" s="13">
        <v>8.3800000000000008</v>
      </c>
      <c r="G125" s="40">
        <f t="shared" si="3"/>
        <v>10491.76</v>
      </c>
      <c r="H125" s="79"/>
      <c r="I125" s="109"/>
      <c r="J125" s="50"/>
      <c r="K125" s="40">
        <f>дек.25!K125+янв.26!H125-янв.26!G125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дек.25!K126+янв.26!H126-янв.26!G126</f>
        <v>0</v>
      </c>
    </row>
    <row r="127" spans="1:12" x14ac:dyDescent="0.25">
      <c r="A127" s="111"/>
      <c r="B127" s="109">
        <v>124</v>
      </c>
      <c r="C127" s="97">
        <v>8637</v>
      </c>
      <c r="D127" s="97">
        <v>10133</v>
      </c>
      <c r="E127" s="97">
        <f t="shared" si="2"/>
        <v>1496</v>
      </c>
      <c r="F127" s="13">
        <v>8.3800000000000008</v>
      </c>
      <c r="G127" s="40">
        <f t="shared" si="3"/>
        <v>12536.480000000001</v>
      </c>
      <c r="H127" s="79"/>
      <c r="I127" s="109"/>
      <c r="J127" s="50"/>
      <c r="K127" s="40">
        <f>дек.25!K127+янв.26!H127-янв.26!G127</f>
        <v>-15679.730000000001</v>
      </c>
    </row>
    <row r="128" spans="1:12" x14ac:dyDescent="0.25">
      <c r="A128" s="18"/>
      <c r="B128" s="109">
        <v>125</v>
      </c>
      <c r="C128" s="97">
        <v>224</v>
      </c>
      <c r="D128" s="97">
        <v>224</v>
      </c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дек.25!K128+янв.26!H128-янв.26!G128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дек.25!K129+янв.26!H129-янв.26!G129</f>
        <v>0</v>
      </c>
    </row>
    <row r="130" spans="1:12" x14ac:dyDescent="0.25">
      <c r="A130" s="111"/>
      <c r="B130" s="109" t="s">
        <v>18</v>
      </c>
      <c r="C130" s="97">
        <v>33752</v>
      </c>
      <c r="D130" s="97">
        <v>35033</v>
      </c>
      <c r="E130" s="97">
        <f t="shared" si="2"/>
        <v>1281</v>
      </c>
      <c r="F130" s="68">
        <v>6.29</v>
      </c>
      <c r="G130" s="40">
        <f t="shared" si="3"/>
        <v>8057.49</v>
      </c>
      <c r="H130" s="79">
        <v>7000</v>
      </c>
      <c r="I130" s="109">
        <v>25904</v>
      </c>
      <c r="J130" s="50">
        <v>46028</v>
      </c>
      <c r="K130" s="40">
        <f>дек.25!K130+янв.26!H130-янв.26!G130</f>
        <v>-527</v>
      </c>
    </row>
    <row r="131" spans="1:12" x14ac:dyDescent="0.25">
      <c r="A131" s="111"/>
      <c r="B131" s="109" t="s">
        <v>19</v>
      </c>
      <c r="C131" s="97">
        <v>11580</v>
      </c>
      <c r="D131" s="97">
        <v>11580</v>
      </c>
      <c r="E131" s="97">
        <f t="shared" si="2"/>
        <v>0</v>
      </c>
      <c r="F131" s="68">
        <v>6.29</v>
      </c>
      <c r="G131" s="40">
        <f t="shared" si="3"/>
        <v>0</v>
      </c>
      <c r="H131" s="79">
        <v>3000</v>
      </c>
      <c r="I131" s="109">
        <v>124903</v>
      </c>
      <c r="J131" s="50">
        <v>46038</v>
      </c>
      <c r="K131" s="40">
        <f>дек.25!K131+янв.26!H131-янв.26!G131</f>
        <v>7346.6900000000005</v>
      </c>
    </row>
    <row r="132" spans="1:12" x14ac:dyDescent="0.25">
      <c r="A132" s="111"/>
      <c r="B132" s="109">
        <v>129</v>
      </c>
      <c r="C132" s="97">
        <v>6630</v>
      </c>
      <c r="D132" s="97">
        <v>6630</v>
      </c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дек.25!K132+янв.26!H132-янв.26!G132</f>
        <v>3900.5</v>
      </c>
    </row>
    <row r="133" spans="1:12" x14ac:dyDescent="0.25">
      <c r="A133" s="111"/>
      <c r="B133" s="109">
        <v>130</v>
      </c>
      <c r="C133" s="97">
        <v>1431</v>
      </c>
      <c r="D133" s="97">
        <v>1431</v>
      </c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дек.25!K133+янв.26!H133-янв.26!G133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дек.25!K134+янв.26!H134-янв.26!G134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дек.25!K135+янв.26!H135-янв.26!G135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дек.25!K136+янв.26!H136-янв.26!G136</f>
        <v>0</v>
      </c>
    </row>
    <row r="137" spans="1:12" x14ac:dyDescent="0.25">
      <c r="A137" s="111"/>
      <c r="B137" s="109">
        <v>134</v>
      </c>
      <c r="C137" s="97">
        <v>7322</v>
      </c>
      <c r="D137" s="97">
        <v>8376</v>
      </c>
      <c r="E137" s="97">
        <f t="shared" si="2"/>
        <v>1054</v>
      </c>
      <c r="F137" s="13">
        <v>8.3800000000000008</v>
      </c>
      <c r="G137" s="40">
        <f t="shared" si="3"/>
        <v>8832.52</v>
      </c>
      <c r="H137" s="79"/>
      <c r="I137" s="109"/>
      <c r="J137" s="50"/>
      <c r="K137" s="40">
        <f>дек.25!K137+янв.26!H137-янв.26!G137</f>
        <v>-13121.25</v>
      </c>
    </row>
    <row r="138" spans="1:12" x14ac:dyDescent="0.25">
      <c r="A138" s="111"/>
      <c r="B138" s="109">
        <v>135</v>
      </c>
      <c r="C138" s="97">
        <v>66313</v>
      </c>
      <c r="D138" s="97">
        <v>67727</v>
      </c>
      <c r="E138" s="97">
        <f t="shared" si="2"/>
        <v>1414</v>
      </c>
      <c r="F138" s="68">
        <v>6.29</v>
      </c>
      <c r="G138" s="40">
        <f t="shared" si="3"/>
        <v>8894.06</v>
      </c>
      <c r="H138" s="79">
        <v>3000</v>
      </c>
      <c r="I138" s="109">
        <v>163926</v>
      </c>
      <c r="J138" s="50">
        <v>46050</v>
      </c>
      <c r="K138" s="40">
        <f>дек.25!K138+янв.26!H138-янв.26!G138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дек.25!K139+янв.26!H139-янв.26!G139</f>
        <v>0</v>
      </c>
    </row>
    <row r="140" spans="1:12" x14ac:dyDescent="0.25">
      <c r="A140" s="111"/>
      <c r="B140" s="109">
        <v>137</v>
      </c>
      <c r="C140" s="97">
        <v>1588</v>
      </c>
      <c r="D140" s="97">
        <v>1588</v>
      </c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дек.25!K140+янв.26!H140-янв.26!G140</f>
        <v>-134.63999999999999</v>
      </c>
    </row>
    <row r="141" spans="1:12" x14ac:dyDescent="0.25">
      <c r="A141" s="15"/>
      <c r="B141" s="109">
        <v>138</v>
      </c>
      <c r="C141" s="97">
        <v>9344</v>
      </c>
      <c r="D141" s="97">
        <v>10500</v>
      </c>
      <c r="E141" s="97">
        <f t="shared" si="4"/>
        <v>1156</v>
      </c>
      <c r="F141" s="68">
        <v>6.29</v>
      </c>
      <c r="G141" s="40">
        <f t="shared" ref="G141:G204" si="5">F141*E141</f>
        <v>7271.24</v>
      </c>
      <c r="H141" s="79"/>
      <c r="I141" s="109"/>
      <c r="J141" s="50"/>
      <c r="K141" s="40">
        <f>дек.25!K141+янв.26!H141-янв.26!G141</f>
        <v>-15820.830000000002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дек.25!K142+янв.26!H142-янв.26!G142</f>
        <v>0</v>
      </c>
    </row>
    <row r="143" spans="1:12" x14ac:dyDescent="0.25">
      <c r="A143" s="111"/>
      <c r="B143" s="109">
        <v>140</v>
      </c>
      <c r="C143" s="97">
        <v>5389</v>
      </c>
      <c r="D143" s="97">
        <v>5389</v>
      </c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дек.25!K143+янв.26!H143-янв.26!G143</f>
        <v>-113.0199999999999</v>
      </c>
    </row>
    <row r="144" spans="1:12" x14ac:dyDescent="0.25">
      <c r="A144" s="111"/>
      <c r="B144" s="109">
        <v>141</v>
      </c>
      <c r="C144" s="97">
        <v>140</v>
      </c>
      <c r="D144" s="97">
        <v>140</v>
      </c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дек.25!K144+янв.26!H144-янв.26!G144</f>
        <v>0</v>
      </c>
    </row>
    <row r="145" spans="1:12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дек.25!K145+янв.26!H145-янв.26!G145</f>
        <v>0</v>
      </c>
    </row>
    <row r="146" spans="1:12" x14ac:dyDescent="0.25">
      <c r="A146" s="111"/>
      <c r="B146" s="109">
        <v>143</v>
      </c>
      <c r="C146" s="97">
        <v>9788</v>
      </c>
      <c r="D146" s="97">
        <v>9788</v>
      </c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дек.25!K146+янв.26!H146-янв.26!G146</f>
        <v>-3354.4799999999996</v>
      </c>
    </row>
    <row r="147" spans="1:12" x14ac:dyDescent="0.25">
      <c r="A147" s="111"/>
      <c r="B147" s="109">
        <v>144</v>
      </c>
      <c r="C147" s="97">
        <v>7213</v>
      </c>
      <c r="D147" s="97">
        <v>7384</v>
      </c>
      <c r="E147" s="97">
        <f t="shared" si="4"/>
        <v>171</v>
      </c>
      <c r="F147" s="13">
        <v>8.3800000000000008</v>
      </c>
      <c r="G147" s="40">
        <f t="shared" si="5"/>
        <v>1432.9800000000002</v>
      </c>
      <c r="H147" s="79"/>
      <c r="I147" s="109"/>
      <c r="J147" s="50"/>
      <c r="K147" s="40">
        <f>дек.25!K147+янв.26!H147-янв.26!G147</f>
        <v>-15279.539999999999</v>
      </c>
    </row>
    <row r="148" spans="1:12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дек.25!K148+янв.26!H148-янв.26!G148</f>
        <v>0</v>
      </c>
    </row>
    <row r="149" spans="1:12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дек.25!K149+янв.26!H149-янв.26!G149</f>
        <v>0</v>
      </c>
    </row>
    <row r="150" spans="1:12" x14ac:dyDescent="0.25">
      <c r="A150" s="111"/>
      <c r="B150" s="109">
        <v>147</v>
      </c>
      <c r="C150" s="97">
        <v>287</v>
      </c>
      <c r="D150" s="97">
        <v>287</v>
      </c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дек.25!K150+янв.26!H150-янв.26!G150</f>
        <v>0</v>
      </c>
    </row>
    <row r="151" spans="1:12" x14ac:dyDescent="0.25">
      <c r="A151" s="111"/>
      <c r="B151" s="109" t="s">
        <v>20</v>
      </c>
      <c r="C151" s="97">
        <v>24322</v>
      </c>
      <c r="D151" s="97">
        <v>24325</v>
      </c>
      <c r="E151" s="97">
        <f t="shared" si="4"/>
        <v>3</v>
      </c>
      <c r="F151" s="13">
        <v>8.3800000000000008</v>
      </c>
      <c r="G151" s="40">
        <f t="shared" si="5"/>
        <v>25.14</v>
      </c>
      <c r="H151" s="79"/>
      <c r="I151" s="109"/>
      <c r="J151" s="50"/>
      <c r="K151" s="40">
        <f>дек.25!K151+янв.26!H151-янв.26!G151</f>
        <v>-2473.9899999999998</v>
      </c>
    </row>
    <row r="152" spans="1:12" x14ac:dyDescent="0.25">
      <c r="A152" s="111"/>
      <c r="B152" s="109">
        <v>149</v>
      </c>
      <c r="C152" s="97">
        <v>360</v>
      </c>
      <c r="D152" s="97">
        <v>360</v>
      </c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дек.25!K152+янв.26!H152-янв.26!G152</f>
        <v>0</v>
      </c>
    </row>
    <row r="153" spans="1:12" x14ac:dyDescent="0.25">
      <c r="A153" s="111"/>
      <c r="B153" s="109">
        <v>150</v>
      </c>
      <c r="C153" s="97">
        <v>10383</v>
      </c>
      <c r="D153" s="97">
        <v>10383</v>
      </c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дек.25!K153+янв.26!H153-янв.26!G153</f>
        <v>0</v>
      </c>
    </row>
    <row r="154" spans="1:12" x14ac:dyDescent="0.25">
      <c r="A154" s="19"/>
      <c r="B154" s="109">
        <v>151</v>
      </c>
      <c r="C154" s="97">
        <v>705</v>
      </c>
      <c r="D154" s="97">
        <v>705</v>
      </c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дек.25!K154+янв.26!H154-янв.26!G154</f>
        <v>978.59000000000015</v>
      </c>
    </row>
    <row r="155" spans="1:12" x14ac:dyDescent="0.25">
      <c r="A155" s="111"/>
      <c r="B155" s="109">
        <v>152</v>
      </c>
      <c r="C155" s="97">
        <v>2574</v>
      </c>
      <c r="D155" s="97">
        <v>2574</v>
      </c>
      <c r="E155" s="97">
        <f t="shared" si="4"/>
        <v>0</v>
      </c>
      <c r="F155" s="70">
        <v>6.29</v>
      </c>
      <c r="G155" s="40">
        <f t="shared" si="5"/>
        <v>0</v>
      </c>
      <c r="H155" s="79">
        <v>6558.62</v>
      </c>
      <c r="I155" s="109">
        <v>671144</v>
      </c>
      <c r="J155" s="50">
        <v>46050</v>
      </c>
      <c r="K155" s="40">
        <f>дек.25!K155+янв.26!H155-янв.26!G155</f>
        <v>4467.5999999999995</v>
      </c>
    </row>
    <row r="156" spans="1:12" x14ac:dyDescent="0.25">
      <c r="A156" s="111"/>
      <c r="B156" s="109">
        <v>153</v>
      </c>
      <c r="C156" s="97">
        <v>42941</v>
      </c>
      <c r="D156" s="97">
        <v>45674</v>
      </c>
      <c r="E156" s="97">
        <f t="shared" si="4"/>
        <v>2733</v>
      </c>
      <c r="F156" s="70">
        <v>0</v>
      </c>
      <c r="G156" s="40">
        <f t="shared" si="5"/>
        <v>0</v>
      </c>
      <c r="H156" s="79"/>
      <c r="I156" s="109"/>
      <c r="J156" s="50"/>
      <c r="K156" s="40">
        <f>дек.25!K156+янв.26!H156-янв.26!G156</f>
        <v>9915.01</v>
      </c>
      <c r="L156" t="s">
        <v>72</v>
      </c>
    </row>
    <row r="157" spans="1:12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дек.25!K157+янв.26!H157-янв.26!G157</f>
        <v>0</v>
      </c>
    </row>
    <row r="158" spans="1:12" x14ac:dyDescent="0.25">
      <c r="A158" s="111"/>
      <c r="B158" s="109">
        <v>155</v>
      </c>
      <c r="C158" s="97">
        <v>1357</v>
      </c>
      <c r="D158" s="97">
        <v>1357</v>
      </c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дек.25!K158+янв.26!H158-янв.26!G158</f>
        <v>-16.5</v>
      </c>
    </row>
    <row r="159" spans="1:12" x14ac:dyDescent="0.25">
      <c r="A159" s="111"/>
      <c r="B159" s="109">
        <v>156</v>
      </c>
      <c r="C159" s="97">
        <v>49652</v>
      </c>
      <c r="D159" s="97">
        <v>51722</v>
      </c>
      <c r="E159" s="97">
        <f t="shared" si="4"/>
        <v>2070</v>
      </c>
      <c r="F159" s="68">
        <v>6.29</v>
      </c>
      <c r="G159" s="40">
        <f t="shared" si="5"/>
        <v>13020.3</v>
      </c>
      <c r="H159" s="79">
        <v>7000</v>
      </c>
      <c r="I159" s="109">
        <v>225824</v>
      </c>
      <c r="J159" s="50">
        <v>46048</v>
      </c>
      <c r="K159" s="40">
        <f>дек.25!K159+янв.26!H159-янв.26!G159</f>
        <v>-17084.920000000002</v>
      </c>
    </row>
    <row r="160" spans="1:12" x14ac:dyDescent="0.25">
      <c r="A160" s="111"/>
      <c r="B160" s="109">
        <v>157</v>
      </c>
      <c r="C160" s="97">
        <v>8317</v>
      </c>
      <c r="D160" s="97">
        <v>8318</v>
      </c>
      <c r="E160" s="97">
        <f t="shared" si="4"/>
        <v>1</v>
      </c>
      <c r="F160" s="68">
        <v>6.29</v>
      </c>
      <c r="G160" s="40">
        <f t="shared" si="5"/>
        <v>6.29</v>
      </c>
      <c r="H160" s="79"/>
      <c r="I160" s="109"/>
      <c r="J160" s="50"/>
      <c r="K160" s="40">
        <f>дек.25!K160+янв.26!H160-янв.26!G160</f>
        <v>1966.9399999999996</v>
      </c>
    </row>
    <row r="161" spans="1:11" x14ac:dyDescent="0.25">
      <c r="A161" s="111"/>
      <c r="B161" s="109">
        <v>158</v>
      </c>
      <c r="C161" s="97">
        <v>1650</v>
      </c>
      <c r="D161" s="97">
        <v>1650</v>
      </c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дек.25!K161+янв.26!H161-янв.26!G161</f>
        <v>-4499.45</v>
      </c>
    </row>
    <row r="162" spans="1:11" x14ac:dyDescent="0.25">
      <c r="A162" s="111"/>
      <c r="B162" s="109">
        <v>159</v>
      </c>
      <c r="C162" s="97">
        <v>1650</v>
      </c>
      <c r="D162" s="97">
        <v>1650</v>
      </c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дек.25!K162+янв.26!H162-янв.26!G162</f>
        <v>2893.41</v>
      </c>
    </row>
    <row r="163" spans="1:11" x14ac:dyDescent="0.25">
      <c r="A163" s="111"/>
      <c r="B163" s="109">
        <v>160</v>
      </c>
      <c r="C163" s="97">
        <v>2890</v>
      </c>
      <c r="D163" s="97">
        <v>2890</v>
      </c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дек.25!K163+янв.26!H163-янв.26!G163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дек.25!K164+янв.26!H164-янв.26!G164</f>
        <v>0</v>
      </c>
    </row>
    <row r="165" spans="1:11" x14ac:dyDescent="0.25">
      <c r="A165" s="111"/>
      <c r="B165" s="109">
        <v>162</v>
      </c>
      <c r="C165" s="97">
        <v>6623</v>
      </c>
      <c r="D165" s="97">
        <v>6629</v>
      </c>
      <c r="E165" s="97">
        <f t="shared" si="4"/>
        <v>6</v>
      </c>
      <c r="F165" s="13">
        <v>8.3800000000000008</v>
      </c>
      <c r="G165" s="40">
        <f t="shared" si="5"/>
        <v>50.28</v>
      </c>
      <c r="H165" s="79">
        <v>3600</v>
      </c>
      <c r="I165" s="109">
        <v>515097</v>
      </c>
      <c r="J165" s="50">
        <v>46052</v>
      </c>
      <c r="K165" s="40">
        <f>дек.25!K165+янв.26!H165-янв.26!G165</f>
        <v>2833.09</v>
      </c>
    </row>
    <row r="166" spans="1:11" x14ac:dyDescent="0.25">
      <c r="A166" s="111"/>
      <c r="B166" s="109" t="s">
        <v>21</v>
      </c>
      <c r="C166" s="97">
        <v>88648</v>
      </c>
      <c r="D166" s="97">
        <v>91830</v>
      </c>
      <c r="E166" s="97">
        <f t="shared" si="4"/>
        <v>3182</v>
      </c>
      <c r="F166" s="68">
        <v>6.29</v>
      </c>
      <c r="G166" s="40">
        <f t="shared" si="5"/>
        <v>20014.78</v>
      </c>
      <c r="H166" s="79"/>
      <c r="I166" s="109"/>
      <c r="J166" s="50"/>
      <c r="K166" s="40">
        <f>дек.25!K166+янв.26!H166-янв.26!G166</f>
        <v>1198.510000000002</v>
      </c>
    </row>
    <row r="167" spans="1:11" x14ac:dyDescent="0.25">
      <c r="A167" s="111"/>
      <c r="B167" s="109">
        <v>164</v>
      </c>
      <c r="C167" s="97">
        <v>657</v>
      </c>
      <c r="D167" s="97">
        <v>657</v>
      </c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дек.25!K167+янв.26!H167-янв.26!G167</f>
        <v>-4835.1600000000008</v>
      </c>
    </row>
    <row r="168" spans="1:11" x14ac:dyDescent="0.25">
      <c r="A168" s="111"/>
      <c r="B168" s="109">
        <v>165</v>
      </c>
      <c r="C168" s="97">
        <v>32268</v>
      </c>
      <c r="D168" s="97">
        <v>32268</v>
      </c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дек.25!K168+янв.26!H168-янв.26!G168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дек.25!K169+янв.26!H169-янв.26!G169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дек.25!K170+янв.26!H170-янв.26!G170</f>
        <v>0</v>
      </c>
    </row>
    <row r="171" spans="1:11" x14ac:dyDescent="0.25">
      <c r="A171" s="111"/>
      <c r="B171" s="109">
        <v>168</v>
      </c>
      <c r="C171" s="97">
        <v>21447</v>
      </c>
      <c r="D171" s="97">
        <v>21447</v>
      </c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дек.25!K171+янв.26!H171-янв.26!G171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дек.25!K172+янв.26!H172-янв.26!G172</f>
        <v>0</v>
      </c>
    </row>
    <row r="173" spans="1:11" x14ac:dyDescent="0.25">
      <c r="A173" s="111"/>
      <c r="B173" s="109">
        <v>170</v>
      </c>
      <c r="C173" s="97">
        <v>2289</v>
      </c>
      <c r="D173" s="97">
        <v>2289</v>
      </c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дек.25!K173+янв.26!H173-янв.26!G173</f>
        <v>3733</v>
      </c>
    </row>
    <row r="174" spans="1:11" x14ac:dyDescent="0.25">
      <c r="A174" s="111"/>
      <c r="B174" s="109">
        <v>171</v>
      </c>
      <c r="C174" s="97">
        <v>25513</v>
      </c>
      <c r="D174" s="97">
        <v>25514</v>
      </c>
      <c r="E174" s="97">
        <f t="shared" si="4"/>
        <v>1</v>
      </c>
      <c r="F174" s="70">
        <v>6.29</v>
      </c>
      <c r="G174" s="40">
        <f t="shared" si="5"/>
        <v>6.29</v>
      </c>
      <c r="H174" s="79"/>
      <c r="I174" s="109"/>
      <c r="J174" s="50"/>
      <c r="K174" s="40">
        <f>дек.25!K174+янв.26!H174-янв.26!G174</f>
        <v>1860.639999999999</v>
      </c>
    </row>
    <row r="175" spans="1:11" x14ac:dyDescent="0.25">
      <c r="A175" s="111"/>
      <c r="B175" s="109">
        <v>172</v>
      </c>
      <c r="C175" s="97">
        <v>91309</v>
      </c>
      <c r="D175" s="97">
        <v>95481</v>
      </c>
      <c r="E175" s="97">
        <f t="shared" si="4"/>
        <v>4172</v>
      </c>
      <c r="F175" s="13">
        <v>8.3800000000000008</v>
      </c>
      <c r="G175" s="40">
        <f t="shared" si="5"/>
        <v>34961.360000000001</v>
      </c>
      <c r="H175" s="79"/>
      <c r="I175" s="109"/>
      <c r="J175" s="50"/>
      <c r="K175" s="40">
        <f>дек.25!K175+янв.26!H175-янв.26!G175</f>
        <v>-14592.949999999997</v>
      </c>
    </row>
    <row r="176" spans="1:11" x14ac:dyDescent="0.25">
      <c r="A176" s="111"/>
      <c r="B176" s="109">
        <v>173</v>
      </c>
      <c r="C176" s="97">
        <v>146199</v>
      </c>
      <c r="D176" s="97">
        <v>147746</v>
      </c>
      <c r="E176" s="97">
        <f t="shared" si="4"/>
        <v>1547</v>
      </c>
      <c r="F176" s="68">
        <v>6.29</v>
      </c>
      <c r="G176" s="40">
        <f t="shared" si="5"/>
        <v>9730.6299999999992</v>
      </c>
      <c r="H176" s="79">
        <v>5500</v>
      </c>
      <c r="I176" s="109">
        <v>529415</v>
      </c>
      <c r="J176" s="50">
        <v>46035</v>
      </c>
      <c r="K176" s="40">
        <f>дек.25!K176+янв.26!H176-янв.26!G176</f>
        <v>419.61999999999898</v>
      </c>
    </row>
    <row r="177" spans="1:11" x14ac:dyDescent="0.25">
      <c r="A177" s="111"/>
      <c r="B177" s="109">
        <v>174</v>
      </c>
      <c r="C177" s="97">
        <v>5</v>
      </c>
      <c r="D177" s="97">
        <v>5</v>
      </c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дек.25!K177+янв.26!H177-янв.26!G177</f>
        <v>0</v>
      </c>
    </row>
    <row r="178" spans="1:11" x14ac:dyDescent="0.25">
      <c r="A178" s="111"/>
      <c r="B178" s="109">
        <f>175</f>
        <v>175</v>
      </c>
      <c r="C178" s="97">
        <v>5878</v>
      </c>
      <c r="D178" s="97">
        <v>5878</v>
      </c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дек.25!K178+янв.26!H178-янв.26!G178</f>
        <v>2674.0999999999995</v>
      </c>
    </row>
    <row r="179" spans="1:11" x14ac:dyDescent="0.25">
      <c r="A179" s="111"/>
      <c r="B179" s="109">
        <v>176</v>
      </c>
      <c r="C179" s="97">
        <v>5</v>
      </c>
      <c r="D179" s="97">
        <v>5</v>
      </c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дек.25!K179+янв.26!H179-янв.26!G179</f>
        <v>0</v>
      </c>
    </row>
    <row r="180" spans="1:11" x14ac:dyDescent="0.25">
      <c r="A180" s="111"/>
      <c r="B180" s="109">
        <v>177</v>
      </c>
      <c r="C180" s="97">
        <v>15243</v>
      </c>
      <c r="D180" s="97">
        <v>16592</v>
      </c>
      <c r="E180" s="97">
        <f t="shared" si="4"/>
        <v>1349</v>
      </c>
      <c r="F180" s="13">
        <v>8.3800000000000008</v>
      </c>
      <c r="G180" s="40">
        <f t="shared" si="5"/>
        <v>11304.62</v>
      </c>
      <c r="H180" s="79"/>
      <c r="I180" s="109"/>
      <c r="J180" s="50"/>
      <c r="K180" s="40">
        <f>дек.25!K180+янв.26!H180-янв.26!G180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дек.25!K181+янв.26!H181-янв.26!G181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дек.25!K182+янв.26!H182-янв.26!G182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дек.25!K183+янв.26!H183-янв.26!G183</f>
        <v>0</v>
      </c>
    </row>
    <row r="184" spans="1:11" x14ac:dyDescent="0.25">
      <c r="A184" s="111"/>
      <c r="B184" s="109">
        <v>181</v>
      </c>
      <c r="C184" s="97">
        <v>348</v>
      </c>
      <c r="D184" s="97">
        <v>348</v>
      </c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дек.25!K184+янв.26!H184-янв.26!G184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дек.25!K185+янв.26!H185-янв.26!G185</f>
        <v>0</v>
      </c>
    </row>
    <row r="186" spans="1:11" x14ac:dyDescent="0.25">
      <c r="A186" s="111"/>
      <c r="B186" s="109">
        <v>183</v>
      </c>
      <c r="C186" s="97">
        <v>60</v>
      </c>
      <c r="D186" s="97">
        <v>60</v>
      </c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дек.25!K186+янв.26!H186-янв.26!G186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дек.25!K187+янв.26!H187-янв.26!G187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дек.25!K188+янв.26!H188-янв.26!G188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дек.25!K189+янв.26!H189-янв.26!G189</f>
        <v>0</v>
      </c>
    </row>
    <row r="190" spans="1:11" x14ac:dyDescent="0.25">
      <c r="A190" s="111"/>
      <c r="B190" s="109">
        <v>187</v>
      </c>
      <c r="C190" s="97">
        <v>31421</v>
      </c>
      <c r="D190" s="97">
        <v>32760</v>
      </c>
      <c r="E190" s="97">
        <f t="shared" si="4"/>
        <v>1339</v>
      </c>
      <c r="F190" s="13">
        <v>8.3800000000000008</v>
      </c>
      <c r="G190" s="40">
        <f t="shared" si="5"/>
        <v>11220.820000000002</v>
      </c>
      <c r="H190" s="79">
        <v>5040.75</v>
      </c>
      <c r="I190" s="109">
        <v>715946</v>
      </c>
      <c r="J190" s="50">
        <v>46040</v>
      </c>
      <c r="K190" s="40">
        <f>дек.25!K190+янв.26!H190-янв.26!G190</f>
        <v>-4645.8100000000013</v>
      </c>
    </row>
    <row r="191" spans="1:11" x14ac:dyDescent="0.25">
      <c r="A191" s="111"/>
      <c r="B191" s="109">
        <v>188</v>
      </c>
      <c r="C191" s="97">
        <v>4613</v>
      </c>
      <c r="D191" s="97">
        <v>5719</v>
      </c>
      <c r="E191" s="97">
        <f t="shared" si="4"/>
        <v>1106</v>
      </c>
      <c r="F191" s="13">
        <v>8.3800000000000008</v>
      </c>
      <c r="G191" s="40">
        <f t="shared" si="5"/>
        <v>9268.2800000000007</v>
      </c>
      <c r="H191" s="79"/>
      <c r="I191" s="109"/>
      <c r="J191" s="50"/>
      <c r="K191" s="40">
        <f>дек.25!K191+янв.26!H191-янв.26!G191</f>
        <v>-10804.730000000001</v>
      </c>
    </row>
    <row r="192" spans="1:11" x14ac:dyDescent="0.25">
      <c r="A192" s="111"/>
      <c r="B192" s="109">
        <v>189</v>
      </c>
      <c r="C192" s="97">
        <v>7019</v>
      </c>
      <c r="D192" s="97">
        <v>7019</v>
      </c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дек.25!K192+янв.26!H192-янв.26!G192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дек.25!K193+янв.26!H193-янв.26!G193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дек.25!K194+янв.26!H194-янв.26!G194</f>
        <v>0</v>
      </c>
    </row>
    <row r="195" spans="1:11" x14ac:dyDescent="0.25">
      <c r="A195" s="111"/>
      <c r="B195" s="109">
        <v>192</v>
      </c>
      <c r="C195" s="97">
        <v>8394</v>
      </c>
      <c r="D195" s="97">
        <v>8394</v>
      </c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дек.25!K195+янв.26!H195-янв.26!G195</f>
        <v>-2052.71</v>
      </c>
    </row>
    <row r="196" spans="1:11" x14ac:dyDescent="0.25">
      <c r="A196" s="111"/>
      <c r="B196" s="109">
        <v>193</v>
      </c>
      <c r="C196" s="97">
        <v>8587</v>
      </c>
      <c r="D196" s="97">
        <v>8587</v>
      </c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дек.25!K196+янв.26!H196-янв.26!G196</f>
        <v>11000</v>
      </c>
    </row>
    <row r="197" spans="1:11" x14ac:dyDescent="0.25">
      <c r="A197" s="111"/>
      <c r="B197" s="109">
        <v>194</v>
      </c>
      <c r="C197" s="97">
        <v>8324</v>
      </c>
      <c r="D197" s="97">
        <v>8354</v>
      </c>
      <c r="E197" s="97">
        <f t="shared" si="4"/>
        <v>30</v>
      </c>
      <c r="F197" s="13">
        <v>8.3800000000000008</v>
      </c>
      <c r="G197" s="40">
        <f t="shared" si="5"/>
        <v>251.40000000000003</v>
      </c>
      <c r="H197" s="79">
        <v>2000</v>
      </c>
      <c r="I197" s="109">
        <v>894273</v>
      </c>
      <c r="J197" s="50">
        <v>46051</v>
      </c>
      <c r="K197" s="40">
        <f>дек.25!K197+янв.26!H197-янв.26!G197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дек.25!K198+янв.26!H198-янв.26!G198</f>
        <v>0</v>
      </c>
    </row>
    <row r="199" spans="1:11" x14ac:dyDescent="0.25">
      <c r="A199" s="111"/>
      <c r="B199" s="109">
        <v>196</v>
      </c>
      <c r="C199" s="97">
        <v>23921</v>
      </c>
      <c r="D199" s="97">
        <v>25473</v>
      </c>
      <c r="E199" s="97">
        <f t="shared" si="4"/>
        <v>1552</v>
      </c>
      <c r="F199" s="70">
        <v>6.29</v>
      </c>
      <c r="G199" s="40">
        <f t="shared" si="5"/>
        <v>9762.08</v>
      </c>
      <c r="H199" s="79">
        <v>6000</v>
      </c>
      <c r="I199" s="109">
        <v>582560</v>
      </c>
      <c r="J199" s="50">
        <v>46040</v>
      </c>
      <c r="K199" s="40">
        <f>дек.25!K199+янв.26!H199-янв.26!G199</f>
        <v>-10387.870000000003</v>
      </c>
    </row>
    <row r="200" spans="1:11" x14ac:dyDescent="0.25">
      <c r="A200" s="111"/>
      <c r="B200" s="109">
        <v>197</v>
      </c>
      <c r="C200" s="97">
        <v>71</v>
      </c>
      <c r="D200" s="97">
        <v>71</v>
      </c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дек.25!K200+янв.26!H200-янв.26!G200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дек.25!K201+янв.26!H201-янв.26!G201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дек.25!K202+янв.26!H202-янв.26!G202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дек.25!K203+янв.26!H203-янв.26!G203</f>
        <v>0</v>
      </c>
    </row>
    <row r="204" spans="1:11" x14ac:dyDescent="0.25">
      <c r="A204" s="111"/>
      <c r="B204" s="109">
        <v>201</v>
      </c>
      <c r="C204" s="97">
        <v>18267</v>
      </c>
      <c r="D204" s="97">
        <v>19389</v>
      </c>
      <c r="E204" s="97">
        <f t="shared" ref="E204:E267" si="6">D204-C204</f>
        <v>1122</v>
      </c>
      <c r="F204" s="68">
        <v>6.29</v>
      </c>
      <c r="G204" s="40">
        <f t="shared" si="5"/>
        <v>7057.38</v>
      </c>
      <c r="H204" s="79"/>
      <c r="I204" s="109"/>
      <c r="J204" s="50"/>
      <c r="K204" s="40">
        <f>дек.25!K204+янв.26!H204-янв.26!G204</f>
        <v>-2157.9100000000008</v>
      </c>
    </row>
    <row r="205" spans="1:11" x14ac:dyDescent="0.25">
      <c r="A205" s="111"/>
      <c r="B205" s="109">
        <v>202</v>
      </c>
      <c r="C205" s="97">
        <v>1231</v>
      </c>
      <c r="D205" s="97">
        <v>1231</v>
      </c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дек.25!K205+янв.26!H205-янв.26!G205</f>
        <v>-21.990000000000002</v>
      </c>
    </row>
    <row r="206" spans="1:11" x14ac:dyDescent="0.25">
      <c r="A206" s="111"/>
      <c r="B206" s="109">
        <v>203</v>
      </c>
      <c r="C206" s="97">
        <v>7236</v>
      </c>
      <c r="D206" s="97">
        <v>7870</v>
      </c>
      <c r="E206" s="97">
        <f t="shared" si="6"/>
        <v>634</v>
      </c>
      <c r="F206" s="13">
        <v>8.3800000000000008</v>
      </c>
      <c r="G206" s="40">
        <f t="shared" si="7"/>
        <v>5312.92</v>
      </c>
      <c r="H206" s="79"/>
      <c r="I206" s="109"/>
      <c r="J206" s="50"/>
      <c r="K206" s="40">
        <f>дек.25!K206+янв.26!H206-янв.26!G206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дек.25!K207+янв.26!H207-янв.26!G207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дек.25!K208+янв.26!H208-янв.26!G208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дек.25!K209+янв.26!H209-янв.26!G209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дек.25!K210+янв.26!H210-янв.26!G210</f>
        <v>0</v>
      </c>
    </row>
    <row r="211" spans="1:11" x14ac:dyDescent="0.25">
      <c r="A211" s="111"/>
      <c r="B211" s="109">
        <v>209</v>
      </c>
      <c r="C211" s="97">
        <v>9038</v>
      </c>
      <c r="D211" s="97">
        <v>9038</v>
      </c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дек.25!K211+янв.26!H211-янв.26!G211</f>
        <v>-135.65000000000009</v>
      </c>
    </row>
    <row r="212" spans="1:11" x14ac:dyDescent="0.25">
      <c r="A212" s="111"/>
      <c r="B212" s="109">
        <v>210</v>
      </c>
      <c r="C212" s="97">
        <v>40</v>
      </c>
      <c r="D212" s="97">
        <v>40</v>
      </c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дек.25!K212+янв.26!H212-янв.26!G212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дек.25!K213+янв.26!H213-янв.26!G213</f>
        <v>0</v>
      </c>
    </row>
    <row r="214" spans="1:11" x14ac:dyDescent="0.25">
      <c r="A214" s="111"/>
      <c r="B214" s="109">
        <v>212</v>
      </c>
      <c r="C214" s="97">
        <v>5809</v>
      </c>
      <c r="D214" s="97">
        <v>7567</v>
      </c>
      <c r="E214" s="97">
        <f t="shared" si="6"/>
        <v>1758</v>
      </c>
      <c r="F214" s="70">
        <v>6.29</v>
      </c>
      <c r="G214" s="40">
        <f t="shared" si="7"/>
        <v>11057.82</v>
      </c>
      <c r="H214" s="79">
        <v>8100</v>
      </c>
      <c r="I214" s="109">
        <v>231142</v>
      </c>
      <c r="J214" s="50">
        <v>46038</v>
      </c>
      <c r="K214" s="40">
        <f>дек.25!K214+янв.26!H214-янв.26!G214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дек.25!K215+янв.26!H215-янв.26!G215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дек.25!K216+янв.26!H216-янв.26!G216</f>
        <v>0</v>
      </c>
    </row>
    <row r="217" spans="1:11" x14ac:dyDescent="0.25">
      <c r="A217" s="111"/>
      <c r="B217" s="109">
        <v>215</v>
      </c>
      <c r="C217" s="97">
        <v>54</v>
      </c>
      <c r="D217" s="97">
        <v>56</v>
      </c>
      <c r="E217" s="97">
        <f t="shared" si="6"/>
        <v>2</v>
      </c>
      <c r="F217" s="13">
        <v>8.3800000000000008</v>
      </c>
      <c r="G217" s="40">
        <f t="shared" si="7"/>
        <v>16.760000000000002</v>
      </c>
      <c r="H217" s="79"/>
      <c r="I217" s="109"/>
      <c r="J217" s="50"/>
      <c r="K217" s="40">
        <f>дек.25!K217+янв.26!H217-янв.26!G217</f>
        <v>746.81</v>
      </c>
    </row>
    <row r="218" spans="1:11" x14ac:dyDescent="0.25">
      <c r="A218" s="111"/>
      <c r="B218" s="109">
        <v>216</v>
      </c>
      <c r="C218" s="97">
        <v>120</v>
      </c>
      <c r="D218" s="97">
        <v>120</v>
      </c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дек.25!K218+янв.26!H218-янв.26!G218</f>
        <v>-412.5</v>
      </c>
    </row>
    <row r="219" spans="1:11" x14ac:dyDescent="0.25">
      <c r="A219" s="51"/>
      <c r="B219" s="109">
        <v>217</v>
      </c>
      <c r="C219" s="97">
        <v>899</v>
      </c>
      <c r="D219" s="97">
        <v>899</v>
      </c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дек.25!K219+янв.26!H219-янв.26!G219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дек.25!K220+янв.26!H220-янв.26!G220</f>
        <v>0</v>
      </c>
    </row>
    <row r="221" spans="1:11" x14ac:dyDescent="0.25">
      <c r="A221" s="111"/>
      <c r="B221" s="109">
        <v>219</v>
      </c>
      <c r="C221" s="97">
        <v>4889</v>
      </c>
      <c r="D221" s="97">
        <v>4946</v>
      </c>
      <c r="E221" s="97">
        <f t="shared" si="6"/>
        <v>57</v>
      </c>
      <c r="F221" s="13">
        <v>8.3800000000000008</v>
      </c>
      <c r="G221" s="40">
        <f t="shared" si="7"/>
        <v>477.66</v>
      </c>
      <c r="H221" s="79"/>
      <c r="I221" s="109"/>
      <c r="J221" s="50"/>
      <c r="K221" s="40">
        <f>дек.25!K221+янв.26!H221-янв.26!G221</f>
        <v>-4892.91</v>
      </c>
    </row>
    <row r="222" spans="1:11" x14ac:dyDescent="0.25">
      <c r="A222" s="111"/>
      <c r="B222" s="109">
        <v>220</v>
      </c>
      <c r="C222" s="97">
        <v>9705</v>
      </c>
      <c r="D222" s="97">
        <v>9705</v>
      </c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дек.25!K222+янв.26!H222-янв.26!G222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дек.25!K223+янв.26!H223-янв.26!G223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дек.25!K224+янв.26!H224-янв.26!G224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дек.25!K225+янв.26!H225-янв.26!G225</f>
        <v>0</v>
      </c>
    </row>
    <row r="226" spans="1:11" x14ac:dyDescent="0.25">
      <c r="A226" s="111"/>
      <c r="B226" s="109">
        <v>224</v>
      </c>
      <c r="C226" s="97">
        <v>13324</v>
      </c>
      <c r="D226" s="97">
        <v>13324</v>
      </c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дек.25!K226+янв.26!H226-янв.26!G226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дек.25!K227+янв.26!H227-янв.26!G227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дек.25!K228+янв.26!H228-янв.26!G228</f>
        <v>0</v>
      </c>
    </row>
    <row r="229" spans="1:11" x14ac:dyDescent="0.25">
      <c r="A229" s="111"/>
      <c r="B229" s="109">
        <v>227</v>
      </c>
      <c r="C229" s="97">
        <v>18340</v>
      </c>
      <c r="D229" s="97">
        <v>19621</v>
      </c>
      <c r="E229" s="97">
        <f t="shared" si="6"/>
        <v>1281</v>
      </c>
      <c r="F229" s="13">
        <v>8.3800000000000008</v>
      </c>
      <c r="G229" s="40">
        <f t="shared" si="7"/>
        <v>10734.78</v>
      </c>
      <c r="H229" s="79"/>
      <c r="I229" s="109"/>
      <c r="J229" s="50"/>
      <c r="K229" s="40">
        <f>дек.25!K229+янв.26!H229-янв.26!G229</f>
        <v>-4892.0500000000011</v>
      </c>
    </row>
    <row r="230" spans="1:11" x14ac:dyDescent="0.25">
      <c r="A230" s="111"/>
      <c r="B230" s="109">
        <v>228</v>
      </c>
      <c r="C230" s="97">
        <v>3897</v>
      </c>
      <c r="D230" s="97">
        <v>3897</v>
      </c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дек.25!K230+янв.26!H230-янв.26!G230</f>
        <v>-3093.1600000000003</v>
      </c>
    </row>
    <row r="231" spans="1:11" x14ac:dyDescent="0.25">
      <c r="A231" s="111"/>
      <c r="B231" s="109">
        <v>229</v>
      </c>
      <c r="C231" s="97">
        <v>2388</v>
      </c>
      <c r="D231" s="97">
        <v>2388</v>
      </c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дек.25!K231+янв.26!H231-янв.26!G231</f>
        <v>-841.50000000000011</v>
      </c>
    </row>
    <row r="232" spans="1:11" x14ac:dyDescent="0.25">
      <c r="A232" s="111"/>
      <c r="B232" s="109">
        <v>230</v>
      </c>
      <c r="C232" s="97">
        <v>2296</v>
      </c>
      <c r="D232" s="97">
        <v>2296</v>
      </c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дек.25!K232+янв.26!H232-янв.26!G232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дек.25!K233+янв.26!H233-янв.26!G233</f>
        <v>0</v>
      </c>
    </row>
    <row r="234" spans="1:11" x14ac:dyDescent="0.25">
      <c r="A234" s="111"/>
      <c r="B234" s="109">
        <v>232</v>
      </c>
      <c r="C234" s="97">
        <v>295</v>
      </c>
      <c r="D234" s="97">
        <v>295</v>
      </c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дек.25!K234+янв.26!H234-янв.26!G234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дек.25!K235+янв.26!H235-янв.26!G235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дек.25!K236+янв.26!H236-янв.26!G236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дек.25!K237+янв.26!H237-янв.26!G237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дек.25!K238+янв.26!H238-янв.26!G238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дек.25!K239+янв.26!H239-янв.26!G239</f>
        <v>0</v>
      </c>
    </row>
    <row r="240" spans="1:11" x14ac:dyDescent="0.25">
      <c r="A240" s="111"/>
      <c r="B240" s="109">
        <v>238</v>
      </c>
      <c r="C240" s="97">
        <v>411</v>
      </c>
      <c r="D240" s="97">
        <v>411</v>
      </c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дек.25!K240+янв.26!H240-янв.26!G240</f>
        <v>0</v>
      </c>
    </row>
    <row r="241" spans="1:11" x14ac:dyDescent="0.25">
      <c r="A241" s="111"/>
      <c r="B241" s="109">
        <v>239</v>
      </c>
      <c r="C241" s="97">
        <v>5</v>
      </c>
      <c r="D241" s="97">
        <v>8</v>
      </c>
      <c r="E241" s="97">
        <f t="shared" si="6"/>
        <v>3</v>
      </c>
      <c r="F241" s="13">
        <v>8.3800000000000008</v>
      </c>
      <c r="G241" s="40">
        <f t="shared" si="7"/>
        <v>25.14</v>
      </c>
      <c r="H241" s="79"/>
      <c r="I241" s="109"/>
      <c r="J241" s="50"/>
      <c r="K241" s="40">
        <f>дек.25!K241+янв.26!H241-янв.26!G241</f>
        <v>-25.14</v>
      </c>
    </row>
    <row r="242" spans="1:11" x14ac:dyDescent="0.25">
      <c r="A242" s="111"/>
      <c r="B242" s="109">
        <v>240</v>
      </c>
      <c r="C242" s="97">
        <v>5</v>
      </c>
      <c r="D242" s="97">
        <v>5</v>
      </c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дек.25!K242+янв.26!H242-янв.26!G242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дек.25!K243+янв.26!H243-янв.26!G243</f>
        <v>0</v>
      </c>
    </row>
    <row r="244" spans="1:11" x14ac:dyDescent="0.25">
      <c r="A244" s="111"/>
      <c r="B244" s="109">
        <v>242</v>
      </c>
      <c r="C244" s="97">
        <v>23740</v>
      </c>
      <c r="D244" s="97">
        <v>27021</v>
      </c>
      <c r="E244" s="97">
        <f t="shared" si="6"/>
        <v>3281</v>
      </c>
      <c r="F244" s="70">
        <v>6.29</v>
      </c>
      <c r="G244" s="40">
        <f t="shared" si="7"/>
        <v>20637.490000000002</v>
      </c>
      <c r="H244" s="79"/>
      <c r="I244" s="109"/>
      <c r="J244" s="50"/>
      <c r="K244" s="40">
        <f>дек.25!K244+янв.26!H244-янв.26!G244</f>
        <v>31174.139999999996</v>
      </c>
    </row>
    <row r="245" spans="1:11" x14ac:dyDescent="0.25">
      <c r="A245" s="111"/>
      <c r="B245" s="109">
        <v>243</v>
      </c>
      <c r="C245" s="97">
        <v>35052</v>
      </c>
      <c r="D245" s="97">
        <v>36396</v>
      </c>
      <c r="E245" s="97">
        <f t="shared" si="6"/>
        <v>1344</v>
      </c>
      <c r="F245" s="70">
        <v>6.29</v>
      </c>
      <c r="G245" s="40">
        <f t="shared" si="7"/>
        <v>8453.76</v>
      </c>
      <c r="H245" s="79">
        <v>9285</v>
      </c>
      <c r="I245" s="109">
        <v>105894</v>
      </c>
      <c r="J245" s="50">
        <v>46041</v>
      </c>
      <c r="K245" s="40">
        <f>дек.25!K245+янв.26!H245-янв.26!G245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дек.25!K246+янв.26!H246-янв.26!G246</f>
        <v>0</v>
      </c>
    </row>
    <row r="247" spans="1:11" x14ac:dyDescent="0.25">
      <c r="A247" s="111"/>
      <c r="B247" s="109">
        <v>245</v>
      </c>
      <c r="C247" s="97">
        <v>59557</v>
      </c>
      <c r="D247" s="97">
        <v>61124</v>
      </c>
      <c r="E247" s="97">
        <f t="shared" si="6"/>
        <v>1567</v>
      </c>
      <c r="F247" s="68">
        <v>0</v>
      </c>
      <c r="G247" s="40">
        <f t="shared" si="7"/>
        <v>0</v>
      </c>
      <c r="H247" s="79"/>
      <c r="I247" s="109"/>
      <c r="J247" s="50"/>
      <c r="K247" s="40">
        <f>дек.25!K247+янв.26!H247-янв.26!G247</f>
        <v>-8594.84</v>
      </c>
    </row>
    <row r="248" spans="1:11" x14ac:dyDescent="0.25">
      <c r="A248" s="111"/>
      <c r="B248" s="109">
        <v>246</v>
      </c>
      <c r="C248" s="97">
        <v>81368</v>
      </c>
      <c r="D248" s="97">
        <v>81368</v>
      </c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дек.25!K248+янв.26!H248-янв.26!G248</f>
        <v>25642.329999999998</v>
      </c>
    </row>
    <row r="249" spans="1:11" x14ac:dyDescent="0.25">
      <c r="A249" s="111"/>
      <c r="B249" s="109">
        <v>247</v>
      </c>
      <c r="C249" s="97">
        <v>5</v>
      </c>
      <c r="D249" s="97">
        <v>5</v>
      </c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дек.25!K249+янв.26!H249-янв.26!G249</f>
        <v>1400</v>
      </c>
    </row>
    <row r="250" spans="1:11" x14ac:dyDescent="0.25">
      <c r="A250" s="111"/>
      <c r="B250" s="109">
        <v>248</v>
      </c>
      <c r="C250" s="97">
        <v>5</v>
      </c>
      <c r="D250" s="97">
        <v>5</v>
      </c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дек.25!K250+янв.26!H250-янв.26!G250</f>
        <v>-41.25</v>
      </c>
    </row>
    <row r="251" spans="1:11" x14ac:dyDescent="0.25">
      <c r="A251" s="111"/>
      <c r="B251" s="109">
        <v>249</v>
      </c>
      <c r="C251" s="97">
        <v>44895</v>
      </c>
      <c r="D251" s="97">
        <v>45877</v>
      </c>
      <c r="E251" s="97">
        <f t="shared" si="6"/>
        <v>982</v>
      </c>
      <c r="F251" s="68">
        <v>0</v>
      </c>
      <c r="G251" s="40">
        <f t="shared" si="7"/>
        <v>0</v>
      </c>
      <c r="H251" s="79"/>
      <c r="I251" s="109"/>
      <c r="J251" s="50"/>
      <c r="K251" s="40">
        <f>дек.25!K251+янв.26!H251-янв.26!G251</f>
        <v>0</v>
      </c>
    </row>
    <row r="252" spans="1:11" x14ac:dyDescent="0.25">
      <c r="A252" s="111"/>
      <c r="B252" s="109">
        <v>250</v>
      </c>
      <c r="C252" s="97">
        <v>11</v>
      </c>
      <c r="D252" s="97">
        <v>11</v>
      </c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дек.25!K252+янв.26!H252-янв.26!G252</f>
        <v>-37.57</v>
      </c>
    </row>
    <row r="253" spans="1:11" x14ac:dyDescent="0.25">
      <c r="A253" s="51"/>
      <c r="B253" s="109">
        <v>251</v>
      </c>
      <c r="C253" s="97">
        <v>54252</v>
      </c>
      <c r="D253" s="97">
        <v>55738</v>
      </c>
      <c r="E253" s="97">
        <f t="shared" si="6"/>
        <v>1486</v>
      </c>
      <c r="F253" s="68">
        <v>6.29</v>
      </c>
      <c r="G253" s="40">
        <f t="shared" si="7"/>
        <v>9346.94</v>
      </c>
      <c r="H253" s="79"/>
      <c r="I253" s="109"/>
      <c r="J253" s="50"/>
      <c r="K253" s="40">
        <f>дек.25!K253+янв.26!H253-янв.26!G253</f>
        <v>-10660.890000000003</v>
      </c>
    </row>
    <row r="254" spans="1:11" x14ac:dyDescent="0.25">
      <c r="A254" s="111"/>
      <c r="B254" s="109">
        <v>252</v>
      </c>
      <c r="C254" s="97">
        <v>15</v>
      </c>
      <c r="D254" s="97">
        <v>15</v>
      </c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дек.25!K254+янв.26!H254-янв.26!G254</f>
        <v>-36.65</v>
      </c>
    </row>
    <row r="255" spans="1:11" x14ac:dyDescent="0.25">
      <c r="A255" s="111"/>
      <c r="B255" s="109">
        <v>253</v>
      </c>
      <c r="C255" s="97">
        <v>3782</v>
      </c>
      <c r="D255" s="97">
        <v>4316</v>
      </c>
      <c r="E255" s="97">
        <f t="shared" si="6"/>
        <v>534</v>
      </c>
      <c r="F255" s="13">
        <v>8.3800000000000008</v>
      </c>
      <c r="G255" s="40">
        <f t="shared" si="7"/>
        <v>4474.92</v>
      </c>
      <c r="H255" s="79"/>
      <c r="I255" s="109"/>
      <c r="J255" s="50"/>
      <c r="K255" s="40">
        <f>дек.25!K255+янв.26!H255-янв.26!G255</f>
        <v>-8589.48</v>
      </c>
    </row>
    <row r="256" spans="1:11" x14ac:dyDescent="0.25">
      <c r="A256" s="111"/>
      <c r="B256" s="109">
        <v>254</v>
      </c>
      <c r="C256" s="97">
        <v>150</v>
      </c>
      <c r="D256" s="97">
        <v>150</v>
      </c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дек.25!K256+янв.26!H256-янв.26!G256</f>
        <v>92.529999999999973</v>
      </c>
    </row>
    <row r="257" spans="1:11" x14ac:dyDescent="0.25">
      <c r="A257" s="111"/>
      <c r="B257" s="109">
        <v>256</v>
      </c>
      <c r="C257" s="97">
        <v>1313</v>
      </c>
      <c r="D257" s="97">
        <v>1313</v>
      </c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дек.25!K257+янв.26!H257-янв.26!G257</f>
        <v>-877.02</v>
      </c>
    </row>
    <row r="258" spans="1:11" x14ac:dyDescent="0.25">
      <c r="A258" s="111"/>
      <c r="B258" s="109">
        <v>258</v>
      </c>
      <c r="C258" s="97">
        <v>6717</v>
      </c>
      <c r="D258" s="97">
        <v>7014</v>
      </c>
      <c r="E258" s="97">
        <f t="shared" si="6"/>
        <v>297</v>
      </c>
      <c r="F258" s="70">
        <v>6.29</v>
      </c>
      <c r="G258" s="40">
        <f t="shared" si="7"/>
        <v>1868.13</v>
      </c>
      <c r="H258" s="79"/>
      <c r="I258" s="109"/>
      <c r="J258" s="50"/>
      <c r="K258" s="40">
        <f>дек.25!K258+янв.26!H258-янв.26!G258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дек.25!K259+янв.26!H259-янв.26!G259</f>
        <v>0</v>
      </c>
    </row>
    <row r="260" spans="1:11" x14ac:dyDescent="0.25">
      <c r="A260" s="111"/>
      <c r="B260" s="109">
        <v>260</v>
      </c>
      <c r="C260" s="97">
        <v>274</v>
      </c>
      <c r="D260" s="97">
        <v>274</v>
      </c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дек.25!K260+янв.26!H260-янв.26!G260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дек.25!K261+янв.26!H261-янв.26!G261</f>
        <v>0</v>
      </c>
    </row>
    <row r="262" spans="1:11" x14ac:dyDescent="0.25">
      <c r="A262" s="111"/>
      <c r="B262" s="109">
        <v>262</v>
      </c>
      <c r="C262" s="97">
        <v>10</v>
      </c>
      <c r="D262" s="97">
        <v>217</v>
      </c>
      <c r="E262" s="97">
        <f t="shared" si="6"/>
        <v>207</v>
      </c>
      <c r="F262" s="13">
        <v>8.3800000000000008</v>
      </c>
      <c r="G262" s="40">
        <f t="shared" si="7"/>
        <v>1734.66</v>
      </c>
      <c r="H262" s="79"/>
      <c r="I262" s="109"/>
      <c r="J262" s="50"/>
      <c r="K262" s="40">
        <f>дек.25!K262+янв.26!H262-янв.26!G262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дек.25!K263+янв.26!H263-янв.26!G263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дек.25!K264+янв.26!H264-янв.26!G264</f>
        <v>0</v>
      </c>
    </row>
    <row r="265" spans="1:11" x14ac:dyDescent="0.25">
      <c r="A265" s="111"/>
      <c r="B265" s="109">
        <v>265</v>
      </c>
      <c r="C265" s="97">
        <v>1857</v>
      </c>
      <c r="D265" s="97">
        <v>1937</v>
      </c>
      <c r="E265" s="97">
        <f t="shared" si="6"/>
        <v>80</v>
      </c>
      <c r="F265" s="13">
        <v>8.3800000000000008</v>
      </c>
      <c r="G265" s="40">
        <f t="shared" si="7"/>
        <v>670.40000000000009</v>
      </c>
      <c r="H265" s="79">
        <v>6000</v>
      </c>
      <c r="I265" s="109">
        <v>555007</v>
      </c>
      <c r="J265" s="50">
        <v>46052</v>
      </c>
      <c r="K265" s="40">
        <f>дек.25!K265+янв.26!H265-янв.26!G265</f>
        <v>3665.7999999999997</v>
      </c>
    </row>
    <row r="266" spans="1:11" x14ac:dyDescent="0.25">
      <c r="A266" s="111"/>
      <c r="B266" s="109">
        <v>266</v>
      </c>
      <c r="C266" s="97">
        <v>31576</v>
      </c>
      <c r="D266" s="97">
        <v>32936</v>
      </c>
      <c r="E266" s="97">
        <f t="shared" si="6"/>
        <v>1360</v>
      </c>
      <c r="F266" s="68">
        <v>6.29</v>
      </c>
      <c r="G266" s="40">
        <f t="shared" si="7"/>
        <v>8554.4</v>
      </c>
      <c r="H266" s="79">
        <v>20000</v>
      </c>
      <c r="I266" s="109">
        <v>807478</v>
      </c>
      <c r="J266" s="50">
        <v>46050</v>
      </c>
      <c r="K266" s="40">
        <f>дек.25!K266+янв.26!H266-янв.26!G266</f>
        <v>-3813.5200000000023</v>
      </c>
    </row>
    <row r="267" spans="1:11" x14ac:dyDescent="0.25">
      <c r="A267" s="20"/>
      <c r="B267" s="109">
        <v>267</v>
      </c>
      <c r="C267" s="97">
        <v>6776</v>
      </c>
      <c r="D267" s="97">
        <v>7463</v>
      </c>
      <c r="E267" s="97">
        <f t="shared" si="6"/>
        <v>687</v>
      </c>
      <c r="F267" s="13">
        <v>8.3800000000000008</v>
      </c>
      <c r="G267" s="40">
        <f t="shared" si="7"/>
        <v>5757.06</v>
      </c>
      <c r="H267" s="79"/>
      <c r="I267" s="109"/>
      <c r="J267" s="50"/>
      <c r="K267" s="40">
        <f>дек.25!K267+янв.26!H267-янв.26!G267</f>
        <v>-31964.170000000002</v>
      </c>
    </row>
    <row r="268" spans="1:11" x14ac:dyDescent="0.25">
      <c r="A268" s="111"/>
      <c r="B268" s="109">
        <v>268</v>
      </c>
      <c r="C268" s="97">
        <v>108487</v>
      </c>
      <c r="D268" s="97">
        <v>109314</v>
      </c>
      <c r="E268" s="97">
        <f t="shared" ref="E268:E332" si="8">D268-C268</f>
        <v>827</v>
      </c>
      <c r="F268" s="68">
        <v>6.29</v>
      </c>
      <c r="G268" s="40">
        <f t="shared" si="7"/>
        <v>5201.83</v>
      </c>
      <c r="H268" s="79"/>
      <c r="I268" s="109"/>
      <c r="J268" s="50"/>
      <c r="K268" s="40">
        <f>дек.25!K268+янв.26!H268-янв.26!G268</f>
        <v>-878.30999999999949</v>
      </c>
    </row>
    <row r="269" spans="1:11" x14ac:dyDescent="0.25">
      <c r="A269" s="111"/>
      <c r="B269" s="109">
        <v>269</v>
      </c>
      <c r="C269" s="97">
        <v>158</v>
      </c>
      <c r="D269" s="97">
        <v>158</v>
      </c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дек.25!K269+янв.26!H269-янв.26!G269</f>
        <v>-236.49</v>
      </c>
    </row>
    <row r="270" spans="1:11" x14ac:dyDescent="0.25">
      <c r="A270" s="111"/>
      <c r="B270" s="109">
        <v>270</v>
      </c>
      <c r="C270" s="97">
        <v>11774</v>
      </c>
      <c r="D270" s="97">
        <v>11774</v>
      </c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дек.25!K270+янв.26!H270-янв.26!G270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дек.25!K271+янв.26!H271-янв.26!G271</f>
        <v>0</v>
      </c>
    </row>
    <row r="272" spans="1:11" x14ac:dyDescent="0.25">
      <c r="A272" s="111"/>
      <c r="B272" s="109">
        <v>273</v>
      </c>
      <c r="C272" s="97">
        <v>65445</v>
      </c>
      <c r="D272" s="97">
        <v>69188</v>
      </c>
      <c r="E272" s="97">
        <f t="shared" si="8"/>
        <v>3743</v>
      </c>
      <c r="F272" s="13">
        <v>8.3800000000000008</v>
      </c>
      <c r="G272" s="40">
        <f t="shared" si="9"/>
        <v>31366.340000000004</v>
      </c>
      <c r="H272" s="79"/>
      <c r="I272" s="109"/>
      <c r="J272" s="50"/>
      <c r="K272" s="40">
        <f>дек.25!K272+янв.26!H272-янв.26!G272</f>
        <v>-174233.31</v>
      </c>
    </row>
    <row r="273" spans="1:11" x14ac:dyDescent="0.25">
      <c r="A273" s="111"/>
      <c r="B273" s="109">
        <v>274</v>
      </c>
      <c r="C273" s="97">
        <v>116884</v>
      </c>
      <c r="D273" s="97">
        <v>120951</v>
      </c>
      <c r="E273" s="97">
        <f t="shared" si="8"/>
        <v>4067</v>
      </c>
      <c r="F273" s="68">
        <v>6.29</v>
      </c>
      <c r="G273" s="40">
        <f t="shared" si="9"/>
        <v>25581.43</v>
      </c>
      <c r="H273" s="79"/>
      <c r="I273" s="109"/>
      <c r="J273" s="50"/>
      <c r="K273" s="40">
        <f>дек.25!K273+янв.26!H273-янв.26!G273</f>
        <v>-4869.2999999999956</v>
      </c>
    </row>
    <row r="274" spans="1:11" x14ac:dyDescent="0.25">
      <c r="A274" s="111"/>
      <c r="B274" s="109">
        <v>275</v>
      </c>
      <c r="C274" s="97">
        <v>5305</v>
      </c>
      <c r="D274" s="97">
        <v>5305</v>
      </c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дек.25!K274+янв.26!H274-янв.26!G274</f>
        <v>0</v>
      </c>
    </row>
    <row r="275" spans="1:11" x14ac:dyDescent="0.25">
      <c r="A275" s="111"/>
      <c r="B275" s="109">
        <v>276</v>
      </c>
      <c r="C275" s="97">
        <v>109713</v>
      </c>
      <c r="D275" s="97">
        <v>111953</v>
      </c>
      <c r="E275" s="97">
        <f t="shared" si="8"/>
        <v>2240</v>
      </c>
      <c r="F275" s="68">
        <v>6.29</v>
      </c>
      <c r="G275" s="40">
        <f t="shared" si="9"/>
        <v>14089.6</v>
      </c>
      <c r="H275" s="79"/>
      <c r="I275" s="109"/>
      <c r="J275" s="50"/>
      <c r="K275" s="40">
        <f>дек.25!K275+янв.26!H275-янв.26!G275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дек.25!K276+янв.26!H276-янв.26!G276</f>
        <v>0</v>
      </c>
    </row>
    <row r="277" spans="1:11" x14ac:dyDescent="0.25">
      <c r="A277" s="111"/>
      <c r="B277" s="109">
        <v>278</v>
      </c>
      <c r="C277" s="97">
        <v>39380</v>
      </c>
      <c r="D277" s="97">
        <v>40278</v>
      </c>
      <c r="E277" s="97">
        <f t="shared" si="8"/>
        <v>898</v>
      </c>
      <c r="F277" s="13">
        <v>0</v>
      </c>
      <c r="G277" s="40">
        <f t="shared" si="9"/>
        <v>0</v>
      </c>
      <c r="H277" s="79"/>
      <c r="I277" s="109"/>
      <c r="J277" s="50"/>
      <c r="K277" s="40">
        <f>дек.25!K277+янв.26!H277-янв.26!G277</f>
        <v>3189.0099999999998</v>
      </c>
    </row>
    <row r="278" spans="1:11" x14ac:dyDescent="0.25">
      <c r="A278" s="111"/>
      <c r="B278" s="114" t="s">
        <v>24</v>
      </c>
      <c r="C278" s="97">
        <v>24836</v>
      </c>
      <c r="D278" s="97">
        <v>24836</v>
      </c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дек.25!K278+янв.26!H278-янв.26!G278</f>
        <v>0</v>
      </c>
    </row>
    <row r="279" spans="1:11" x14ac:dyDescent="0.25">
      <c r="A279" s="111"/>
      <c r="B279" s="109" t="s">
        <v>25</v>
      </c>
      <c r="C279" s="97">
        <v>78960</v>
      </c>
      <c r="D279" s="97">
        <v>81362</v>
      </c>
      <c r="E279" s="97">
        <f t="shared" si="8"/>
        <v>2402</v>
      </c>
      <c r="F279" s="68">
        <v>6.29</v>
      </c>
      <c r="G279" s="40">
        <f t="shared" si="9"/>
        <v>15108.58</v>
      </c>
      <c r="H279" s="79"/>
      <c r="I279" s="109"/>
      <c r="J279" s="50"/>
      <c r="K279" s="40">
        <f>дек.25!K279+янв.26!H279-янв.26!G279</f>
        <v>-115669.05</v>
      </c>
    </row>
    <row r="280" spans="1:11" x14ac:dyDescent="0.25">
      <c r="A280" s="111"/>
      <c r="B280" s="109">
        <v>280</v>
      </c>
      <c r="C280" s="97">
        <v>66371</v>
      </c>
      <c r="D280" s="97">
        <v>66371</v>
      </c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дек.25!K280+янв.26!H280-янв.26!G280</f>
        <v>-110213.14000000001</v>
      </c>
    </row>
    <row r="281" spans="1:11" x14ac:dyDescent="0.25">
      <c r="A281" s="111"/>
      <c r="B281" s="109">
        <v>281</v>
      </c>
      <c r="C281" s="97">
        <v>33263</v>
      </c>
      <c r="D281" s="97">
        <v>34439</v>
      </c>
      <c r="E281" s="97">
        <f t="shared" si="8"/>
        <v>1176</v>
      </c>
      <c r="F281" s="93">
        <v>6.29</v>
      </c>
      <c r="G281" s="40">
        <f t="shared" si="9"/>
        <v>7397.04</v>
      </c>
      <c r="H281" s="79">
        <v>5000</v>
      </c>
      <c r="I281" s="109">
        <v>73049</v>
      </c>
      <c r="J281" s="50">
        <v>46028</v>
      </c>
      <c r="K281" s="40">
        <f>дек.25!K281+янв.26!H281-янв.26!G281</f>
        <v>-7370.22</v>
      </c>
    </row>
    <row r="282" spans="1:11" x14ac:dyDescent="0.25">
      <c r="A282" s="111"/>
      <c r="B282" s="109">
        <v>282</v>
      </c>
      <c r="C282" s="97">
        <v>575</v>
      </c>
      <c r="D282" s="97">
        <v>575</v>
      </c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дек.25!K282+янв.26!H282-янв.26!G282</f>
        <v>29.32</v>
      </c>
    </row>
    <row r="283" spans="1:11" x14ac:dyDescent="0.25">
      <c r="A283" s="111"/>
      <c r="B283" s="109">
        <v>283</v>
      </c>
      <c r="C283" s="97">
        <v>4171</v>
      </c>
      <c r="D283" s="97">
        <v>4172</v>
      </c>
      <c r="E283" s="97">
        <f t="shared" si="8"/>
        <v>1</v>
      </c>
      <c r="F283" s="49">
        <v>8.3800000000000008</v>
      </c>
      <c r="G283" s="40">
        <f t="shared" si="9"/>
        <v>8.3800000000000008</v>
      </c>
      <c r="H283" s="79"/>
      <c r="I283" s="109"/>
      <c r="J283" s="50"/>
      <c r="K283" s="40">
        <f>дек.25!K283+янв.26!H283-янв.26!G283</f>
        <v>594.0200000000001</v>
      </c>
    </row>
    <row r="284" spans="1:11" x14ac:dyDescent="0.25">
      <c r="A284" s="111"/>
      <c r="B284" s="109">
        <v>284</v>
      </c>
      <c r="C284" s="97">
        <v>9122</v>
      </c>
      <c r="D284" s="97">
        <v>9122</v>
      </c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дек.25!K284+янв.26!H284-янв.26!G284</f>
        <v>-13882.52</v>
      </c>
    </row>
    <row r="285" spans="1:11" x14ac:dyDescent="0.25">
      <c r="A285" s="111"/>
      <c r="B285" s="109">
        <v>285</v>
      </c>
      <c r="C285" s="97">
        <v>110916</v>
      </c>
      <c r="D285" s="97">
        <v>114041</v>
      </c>
      <c r="E285" s="97">
        <f t="shared" si="8"/>
        <v>3125</v>
      </c>
      <c r="F285" s="49">
        <v>8.3800000000000008</v>
      </c>
      <c r="G285" s="40">
        <f t="shared" si="9"/>
        <v>26187.500000000004</v>
      </c>
      <c r="H285" s="79"/>
      <c r="I285" s="109"/>
      <c r="J285" s="50"/>
      <c r="K285" s="40">
        <f>дек.25!K285+янв.26!H285-янв.26!G285</f>
        <v>-48603.990000000005</v>
      </c>
    </row>
    <row r="286" spans="1:11" x14ac:dyDescent="0.25">
      <c r="A286" s="111"/>
      <c r="B286" s="109">
        <v>286</v>
      </c>
      <c r="C286" s="97">
        <v>139920</v>
      </c>
      <c r="D286" s="97">
        <v>142842</v>
      </c>
      <c r="E286" s="97">
        <f t="shared" si="8"/>
        <v>2922</v>
      </c>
      <c r="F286" s="68">
        <v>6.29</v>
      </c>
      <c r="G286" s="40">
        <f t="shared" si="9"/>
        <v>18379.38</v>
      </c>
      <c r="H286" s="79">
        <v>20309.39</v>
      </c>
      <c r="I286" s="109">
        <v>881228</v>
      </c>
      <c r="J286" s="50">
        <v>46041</v>
      </c>
      <c r="K286" s="40">
        <f>дек.25!K286+янв.26!H286-янв.26!G286</f>
        <v>-9037.6500000000069</v>
      </c>
    </row>
    <row r="287" spans="1:11" x14ac:dyDescent="0.25">
      <c r="A287" s="111"/>
      <c r="B287" s="109">
        <v>287</v>
      </c>
      <c r="C287" s="97">
        <v>45160</v>
      </c>
      <c r="D287" s="97">
        <v>46888</v>
      </c>
      <c r="E287" s="97">
        <f t="shared" si="8"/>
        <v>1728</v>
      </c>
      <c r="F287" s="13">
        <v>8.3800000000000008</v>
      </c>
      <c r="G287" s="40">
        <f t="shared" si="9"/>
        <v>14480.640000000001</v>
      </c>
      <c r="H287" s="79">
        <v>3663</v>
      </c>
      <c r="I287" s="109">
        <v>418182</v>
      </c>
      <c r="J287" s="50">
        <v>46038</v>
      </c>
      <c r="K287" s="40">
        <f>дек.25!K287+янв.26!H287-янв.26!G287</f>
        <v>-8458.0400000000027</v>
      </c>
    </row>
    <row r="288" spans="1:11" x14ac:dyDescent="0.25">
      <c r="A288" s="111"/>
      <c r="B288" s="109">
        <v>288</v>
      </c>
      <c r="C288" s="97">
        <v>66370</v>
      </c>
      <c r="D288" s="97">
        <v>67396</v>
      </c>
      <c r="E288" s="97">
        <f t="shared" si="8"/>
        <v>1026</v>
      </c>
      <c r="F288" s="13">
        <v>8.3800000000000008</v>
      </c>
      <c r="G288" s="40">
        <f t="shared" si="9"/>
        <v>8597.880000000001</v>
      </c>
      <c r="H288" s="79">
        <f>3500+10000</f>
        <v>13500</v>
      </c>
      <c r="I288" s="109" t="s">
        <v>160</v>
      </c>
      <c r="J288" s="50" t="s">
        <v>161</v>
      </c>
      <c r="K288" s="40">
        <f>дек.25!K288+янв.26!H288-янв.26!G288</f>
        <v>369.6299999999992</v>
      </c>
    </row>
    <row r="289" spans="1:11" x14ac:dyDescent="0.25">
      <c r="A289" s="111"/>
      <c r="B289" s="109">
        <v>289</v>
      </c>
      <c r="C289" s="97">
        <v>4110</v>
      </c>
      <c r="D289" s="97">
        <v>4143</v>
      </c>
      <c r="E289" s="97">
        <f t="shared" si="8"/>
        <v>33</v>
      </c>
      <c r="F289" s="13">
        <v>8.3800000000000008</v>
      </c>
      <c r="G289" s="40">
        <f t="shared" si="9"/>
        <v>276.54000000000002</v>
      </c>
      <c r="H289" s="79"/>
      <c r="I289" s="109"/>
      <c r="J289" s="50"/>
      <c r="K289" s="40">
        <f>дек.25!K289+янв.26!H289-янв.26!G289</f>
        <v>2141.7800000000002</v>
      </c>
    </row>
    <row r="290" spans="1:11" x14ac:dyDescent="0.25">
      <c r="A290" s="111"/>
      <c r="B290" s="109">
        <v>290</v>
      </c>
      <c r="C290" s="97">
        <v>5</v>
      </c>
      <c r="D290" s="97">
        <v>5</v>
      </c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дек.25!K290+янв.26!H290-янв.26!G290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дек.25!K291+янв.26!H291-янв.26!G291</f>
        <v>0</v>
      </c>
    </row>
    <row r="292" spans="1:11" x14ac:dyDescent="0.25">
      <c r="A292" s="111"/>
      <c r="B292" s="109">
        <v>292</v>
      </c>
      <c r="C292" s="97">
        <v>22881</v>
      </c>
      <c r="D292" s="97">
        <v>22915</v>
      </c>
      <c r="E292" s="97">
        <f t="shared" si="8"/>
        <v>34</v>
      </c>
      <c r="F292" s="68">
        <v>6.29</v>
      </c>
      <c r="G292" s="40">
        <f t="shared" si="9"/>
        <v>213.86</v>
      </c>
      <c r="H292" s="79"/>
      <c r="I292" s="109"/>
      <c r="J292" s="50"/>
      <c r="K292" s="40">
        <f>дек.25!K292+янв.26!H292-янв.26!G292</f>
        <v>-370.20000000000039</v>
      </c>
    </row>
    <row r="293" spans="1:11" x14ac:dyDescent="0.25">
      <c r="A293" s="111"/>
      <c r="B293" s="109">
        <v>293</v>
      </c>
      <c r="C293" s="97">
        <v>3099</v>
      </c>
      <c r="D293" s="97">
        <v>3100</v>
      </c>
      <c r="E293" s="97">
        <f t="shared" si="8"/>
        <v>1</v>
      </c>
      <c r="F293" s="13">
        <v>8.3800000000000008</v>
      </c>
      <c r="G293" s="40">
        <f t="shared" si="9"/>
        <v>8.3800000000000008</v>
      </c>
      <c r="H293" s="79"/>
      <c r="I293" s="109"/>
      <c r="J293" s="50"/>
      <c r="K293" s="40">
        <f>дек.25!K293+янв.26!H293-янв.26!G293</f>
        <v>-24047.16</v>
      </c>
    </row>
    <row r="294" spans="1:11" x14ac:dyDescent="0.25">
      <c r="A294" s="111"/>
      <c r="B294" s="109">
        <v>294</v>
      </c>
      <c r="C294" s="97">
        <v>46438</v>
      </c>
      <c r="D294" s="97">
        <v>46438</v>
      </c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дек.25!K294+янв.26!H294-янв.26!G294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дек.25!K295+янв.26!H295-янв.26!G295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дек.25!K296+янв.26!H296-янв.26!G296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дек.25!K297+янв.26!H297-янв.26!G297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дек.25!K298+янв.26!H298-янв.26!G298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дек.25!K299+янв.26!H299-янв.26!G299</f>
        <v>0</v>
      </c>
    </row>
    <row r="300" spans="1:11" x14ac:dyDescent="0.25">
      <c r="A300" s="111"/>
      <c r="B300" s="109">
        <v>300</v>
      </c>
      <c r="C300" s="97">
        <v>29703</v>
      </c>
      <c r="D300" s="97">
        <v>33260</v>
      </c>
      <c r="E300" s="97">
        <f t="shared" si="8"/>
        <v>3557</v>
      </c>
      <c r="F300" s="70">
        <v>0</v>
      </c>
      <c r="G300" s="40">
        <f t="shared" si="9"/>
        <v>0</v>
      </c>
      <c r="H300" s="79"/>
      <c r="I300" s="109"/>
      <c r="J300" s="50"/>
      <c r="K300" s="40">
        <f>дек.25!K300+янв.26!H300-янв.26!G300</f>
        <v>20509.720000000005</v>
      </c>
    </row>
    <row r="301" spans="1:11" x14ac:dyDescent="0.25">
      <c r="A301" s="111"/>
      <c r="B301" s="109">
        <v>301</v>
      </c>
      <c r="C301" s="97">
        <v>3185</v>
      </c>
      <c r="D301" s="97">
        <v>8071</v>
      </c>
      <c r="E301" s="97">
        <f t="shared" si="8"/>
        <v>4886</v>
      </c>
      <c r="F301" s="13">
        <v>8.3800000000000008</v>
      </c>
      <c r="G301" s="40">
        <f t="shared" si="9"/>
        <v>40944.68</v>
      </c>
      <c r="H301" s="79"/>
      <c r="I301" s="109"/>
      <c r="J301" s="50"/>
      <c r="K301" s="40">
        <f>дек.25!K301+янв.26!H301-янв.26!G301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дек.25!K302+янв.26!H302-янв.26!G302</f>
        <v>0</v>
      </c>
    </row>
    <row r="303" spans="1:11" x14ac:dyDescent="0.25">
      <c r="A303" s="111"/>
      <c r="B303" s="109">
        <v>303</v>
      </c>
      <c r="C303" s="97">
        <v>56322</v>
      </c>
      <c r="D303" s="97">
        <v>57989</v>
      </c>
      <c r="E303" s="97">
        <f t="shared" si="8"/>
        <v>1667</v>
      </c>
      <c r="F303" s="70">
        <v>6.29</v>
      </c>
      <c r="G303" s="40">
        <f t="shared" si="9"/>
        <v>10485.43</v>
      </c>
      <c r="H303" s="79">
        <v>10000</v>
      </c>
      <c r="I303" s="109">
        <v>998115</v>
      </c>
      <c r="J303" s="50">
        <v>46043</v>
      </c>
      <c r="K303" s="40">
        <f>дек.25!K303+янв.26!H303-янв.26!G303</f>
        <v>-5391.4100000000026</v>
      </c>
    </row>
    <row r="304" spans="1:11" x14ac:dyDescent="0.25">
      <c r="A304" s="111"/>
      <c r="B304" s="109">
        <v>304</v>
      </c>
      <c r="C304" s="97">
        <v>27912</v>
      </c>
      <c r="D304" s="97">
        <v>27946</v>
      </c>
      <c r="E304" s="97">
        <f t="shared" si="8"/>
        <v>34</v>
      </c>
      <c r="F304" s="13">
        <v>8.3800000000000008</v>
      </c>
      <c r="G304" s="40">
        <f t="shared" si="9"/>
        <v>284.92</v>
      </c>
      <c r="H304" s="79">
        <v>7000</v>
      </c>
      <c r="I304" s="109">
        <v>441861</v>
      </c>
      <c r="J304" s="50">
        <v>46037</v>
      </c>
      <c r="K304" s="40">
        <f>дек.25!K304+янв.26!H304-янв.26!G304</f>
        <v>986.59999999999945</v>
      </c>
    </row>
    <row r="305" spans="1:11" x14ac:dyDescent="0.25">
      <c r="A305" s="115"/>
      <c r="B305" s="109">
        <v>305</v>
      </c>
      <c r="C305" s="97">
        <v>6923</v>
      </c>
      <c r="D305" s="97">
        <v>7557</v>
      </c>
      <c r="E305" s="97">
        <f t="shared" si="8"/>
        <v>634</v>
      </c>
      <c r="F305" s="13">
        <v>8.3800000000000008</v>
      </c>
      <c r="G305" s="40">
        <f t="shared" si="9"/>
        <v>5312.92</v>
      </c>
      <c r="H305" s="79">
        <f>2194.5+2500</f>
        <v>4694.5</v>
      </c>
      <c r="I305" s="50" t="s">
        <v>157</v>
      </c>
      <c r="J305" s="50" t="s">
        <v>156</v>
      </c>
      <c r="K305" s="40">
        <f>дек.25!K305+янв.26!H305-янв.26!G305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дек.25!K306+янв.26!H306-янв.26!G306</f>
        <v>0</v>
      </c>
    </row>
    <row r="307" spans="1:11" x14ac:dyDescent="0.25">
      <c r="A307" s="111"/>
      <c r="B307" s="109">
        <v>307</v>
      </c>
      <c r="C307" s="97"/>
      <c r="D307" s="97">
        <v>10</v>
      </c>
      <c r="E307" s="97">
        <f t="shared" si="8"/>
        <v>10</v>
      </c>
      <c r="F307" s="13">
        <v>8.3800000000000008</v>
      </c>
      <c r="G307" s="40">
        <f t="shared" si="9"/>
        <v>83.800000000000011</v>
      </c>
      <c r="H307" s="79"/>
      <c r="I307" s="109"/>
      <c r="J307" s="50"/>
      <c r="K307" s="40">
        <f>дек.25!K307+янв.26!H307-янв.26!G307</f>
        <v>-83.800000000000011</v>
      </c>
    </row>
    <row r="308" spans="1:11" x14ac:dyDescent="0.25">
      <c r="A308" s="111"/>
      <c r="B308" s="109">
        <v>308</v>
      </c>
      <c r="C308" s="97">
        <v>20</v>
      </c>
      <c r="D308" s="97">
        <v>20</v>
      </c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дек.25!K308+янв.26!H308-янв.26!G308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дек.25!K309+янв.26!H309-янв.26!G309</f>
        <v>0</v>
      </c>
    </row>
    <row r="310" spans="1:11" x14ac:dyDescent="0.25">
      <c r="A310" s="111"/>
      <c r="B310" s="109">
        <v>310</v>
      </c>
      <c r="C310" s="97">
        <v>10</v>
      </c>
      <c r="D310" s="97">
        <v>10</v>
      </c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дек.25!K310+янв.26!H310-янв.26!G310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дек.25!K311+янв.26!H311-янв.26!G311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дек.25!K312+янв.26!H312-янв.26!G312</f>
        <v>0</v>
      </c>
    </row>
    <row r="313" spans="1:11" x14ac:dyDescent="0.25">
      <c r="A313" s="111"/>
      <c r="B313" s="109">
        <v>313</v>
      </c>
      <c r="C313" s="97">
        <v>14885</v>
      </c>
      <c r="D313" s="97">
        <v>14885</v>
      </c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дек.25!K313+янв.26!H313-янв.26!G313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дек.25!K314+янв.26!H314-янв.26!G314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дек.25!K315+янв.26!H315-янв.26!G315</f>
        <v>0</v>
      </c>
    </row>
    <row r="316" spans="1:11" x14ac:dyDescent="0.25">
      <c r="A316" s="67"/>
      <c r="B316" s="109">
        <v>316</v>
      </c>
      <c r="C316" s="97">
        <v>69833</v>
      </c>
      <c r="D316" s="97">
        <v>72328</v>
      </c>
      <c r="E316" s="97">
        <f t="shared" si="8"/>
        <v>2495</v>
      </c>
      <c r="F316" s="68">
        <v>6.29</v>
      </c>
      <c r="G316" s="40">
        <f t="shared" si="9"/>
        <v>15693.55</v>
      </c>
      <c r="H316" s="79"/>
      <c r="I316" s="109"/>
      <c r="J316" s="50"/>
      <c r="K316" s="40">
        <f>дек.25!K316+янв.26!H316-янв.26!G316</f>
        <v>-22441.649999999998</v>
      </c>
    </row>
    <row r="317" spans="1:11" x14ac:dyDescent="0.25">
      <c r="A317" s="111"/>
      <c r="B317" s="109">
        <v>317</v>
      </c>
      <c r="C317" s="97">
        <v>18966</v>
      </c>
      <c r="D317" s="97">
        <v>20743</v>
      </c>
      <c r="E317" s="97">
        <f t="shared" si="8"/>
        <v>1777</v>
      </c>
      <c r="F317" s="68">
        <v>6.29</v>
      </c>
      <c r="G317" s="40">
        <f t="shared" si="9"/>
        <v>11177.33</v>
      </c>
      <c r="H317" s="79">
        <v>10600</v>
      </c>
      <c r="I317" s="109">
        <v>358675</v>
      </c>
      <c r="J317" s="50">
        <v>46050</v>
      </c>
      <c r="K317" s="40">
        <f>дек.25!K317+янв.26!H317-янв.26!G317</f>
        <v>1320.6899999999987</v>
      </c>
    </row>
    <row r="318" spans="1:11" x14ac:dyDescent="0.25">
      <c r="A318" s="111"/>
      <c r="B318" s="109">
        <v>318</v>
      </c>
      <c r="C318" s="97">
        <v>23</v>
      </c>
      <c r="D318" s="97">
        <v>23</v>
      </c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дек.25!K318+янв.26!H318-янв.26!G318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дек.25!K319+янв.26!H319-янв.26!G319</f>
        <v>0</v>
      </c>
    </row>
    <row r="320" spans="1:11" x14ac:dyDescent="0.25">
      <c r="A320" s="111"/>
      <c r="B320" s="109">
        <v>320</v>
      </c>
      <c r="C320" s="97">
        <v>164</v>
      </c>
      <c r="D320" s="97">
        <v>164</v>
      </c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дек.25!K320+янв.26!H320-янв.26!G320</f>
        <v>0</v>
      </c>
    </row>
    <row r="321" spans="1:11" x14ac:dyDescent="0.25">
      <c r="A321" s="111"/>
      <c r="B321" s="109">
        <v>321</v>
      </c>
      <c r="C321" s="97">
        <v>30</v>
      </c>
      <c r="D321" s="97">
        <v>30</v>
      </c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дек.25!K321+янв.26!H321-янв.26!G321</f>
        <v>33.5</v>
      </c>
    </row>
    <row r="322" spans="1:11" x14ac:dyDescent="0.25">
      <c r="A322" s="111"/>
      <c r="B322" s="109">
        <v>322</v>
      </c>
      <c r="C322" s="97">
        <v>46207</v>
      </c>
      <c r="D322" s="97">
        <v>48025</v>
      </c>
      <c r="E322" s="97">
        <f t="shared" si="8"/>
        <v>1818</v>
      </c>
      <c r="F322" s="13">
        <v>8.3800000000000008</v>
      </c>
      <c r="G322" s="40">
        <f t="shared" si="9"/>
        <v>15234.840000000002</v>
      </c>
      <c r="H322" s="79"/>
      <c r="I322" s="109"/>
      <c r="J322" s="50"/>
      <c r="K322" s="40">
        <f>дек.25!K322+янв.26!H322-янв.26!G322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дек.25!K323+янв.26!H323-янв.26!G323</f>
        <v>0</v>
      </c>
    </row>
    <row r="324" spans="1:11" x14ac:dyDescent="0.25">
      <c r="A324" s="111"/>
      <c r="B324" s="109">
        <v>324</v>
      </c>
      <c r="C324" s="97">
        <v>1428</v>
      </c>
      <c r="D324" s="97">
        <v>1428</v>
      </c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дек.25!K324+янв.26!H324-янв.26!G324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дек.25!K325+янв.26!H325-янв.26!G325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дек.25!K326+янв.26!H326-янв.26!G326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дек.25!K327+янв.26!H327-янв.26!G327</f>
        <v>0</v>
      </c>
    </row>
    <row r="328" spans="1:11" x14ac:dyDescent="0.25">
      <c r="A328" s="111"/>
      <c r="B328" s="109">
        <v>328</v>
      </c>
      <c r="C328" s="97">
        <v>27535</v>
      </c>
      <c r="D328" s="97">
        <v>28454</v>
      </c>
      <c r="E328" s="97">
        <f t="shared" si="8"/>
        <v>919</v>
      </c>
      <c r="F328" s="13">
        <v>8.3800000000000008</v>
      </c>
      <c r="G328" s="40">
        <f t="shared" si="9"/>
        <v>7701.2200000000012</v>
      </c>
      <c r="H328" s="79">
        <v>5000</v>
      </c>
      <c r="I328" s="109">
        <v>106394</v>
      </c>
      <c r="J328" s="50">
        <v>46028</v>
      </c>
      <c r="K328" s="40">
        <f>дек.25!K328+янв.26!H328-янв.26!G328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дек.25!K329+янв.26!H329-янв.26!G329</f>
        <v>0</v>
      </c>
    </row>
    <row r="330" spans="1:11" x14ac:dyDescent="0.25">
      <c r="A330" s="111"/>
      <c r="B330" s="109">
        <v>330</v>
      </c>
      <c r="C330" s="97">
        <v>9199</v>
      </c>
      <c r="D330" s="97">
        <v>9203</v>
      </c>
      <c r="E330" s="97">
        <f t="shared" si="8"/>
        <v>4</v>
      </c>
      <c r="F330" s="13">
        <v>8.3800000000000008</v>
      </c>
      <c r="G330" s="40">
        <f t="shared" si="9"/>
        <v>33.520000000000003</v>
      </c>
      <c r="H330" s="79">
        <v>65.02</v>
      </c>
      <c r="I330" s="109">
        <v>689154</v>
      </c>
      <c r="J330" s="50">
        <v>46031</v>
      </c>
      <c r="K330" s="40">
        <f>дек.25!K330+янв.26!H330-янв.26!G330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дек.25!K331+янв.26!H331-янв.26!G331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дек.25!K332+янв.26!H332-янв.26!G332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дек.25!K333+янв.26!H333-янв.26!G333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дек.25!K334+янв.26!H334-янв.26!G334</f>
        <v>0</v>
      </c>
    </row>
    <row r="335" spans="1:11" x14ac:dyDescent="0.25">
      <c r="A335" s="111"/>
      <c r="B335" s="109">
        <v>335</v>
      </c>
      <c r="C335" s="97">
        <v>4545</v>
      </c>
      <c r="D335" s="97">
        <v>4545</v>
      </c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дек.25!K335+янв.26!H335-янв.26!G335</f>
        <v>-4216.7800000000007</v>
      </c>
    </row>
    <row r="336" spans="1:11" x14ac:dyDescent="0.25">
      <c r="A336" s="111"/>
      <c r="B336" s="109">
        <v>336</v>
      </c>
      <c r="C336" s="97">
        <v>70622</v>
      </c>
      <c r="D336" s="97">
        <v>72134</v>
      </c>
      <c r="E336" s="97">
        <f t="shared" si="10"/>
        <v>1512</v>
      </c>
      <c r="F336" s="68">
        <v>6.29</v>
      </c>
      <c r="G336" s="40">
        <f t="shared" si="11"/>
        <v>9510.48</v>
      </c>
      <c r="H336" s="79">
        <f>3000+3000</f>
        <v>6000</v>
      </c>
      <c r="I336" s="109" t="s">
        <v>150</v>
      </c>
      <c r="J336" s="50" t="s">
        <v>151</v>
      </c>
      <c r="K336" s="40">
        <f>дек.25!K336+янв.26!H336-янв.26!G336</f>
        <v>-811.86999999999898</v>
      </c>
    </row>
    <row r="337" spans="1:12" x14ac:dyDescent="0.25">
      <c r="A337" s="111"/>
      <c r="B337" s="109">
        <v>337</v>
      </c>
      <c r="C337" s="97">
        <v>2</v>
      </c>
      <c r="D337" s="97">
        <v>2</v>
      </c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дек.25!K337+янв.26!H337-янв.26!G337</f>
        <v>0</v>
      </c>
    </row>
    <row r="338" spans="1:12" x14ac:dyDescent="0.25">
      <c r="A338" s="111"/>
      <c r="B338" s="109">
        <v>338</v>
      </c>
      <c r="C338" s="97">
        <v>27535</v>
      </c>
      <c r="D338" s="97">
        <v>27535</v>
      </c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дек.25!K338+янв.26!H338-янв.26!G338</f>
        <v>-4712.43</v>
      </c>
    </row>
    <row r="339" spans="1:12" x14ac:dyDescent="0.25">
      <c r="A339" s="111"/>
      <c r="B339" s="109">
        <v>339</v>
      </c>
      <c r="C339" s="97">
        <v>1242</v>
      </c>
      <c r="D339" s="97">
        <v>1242</v>
      </c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дек.25!K339+янв.26!H339-янв.26!G339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дек.25!K340+янв.26!H340-янв.26!G340</f>
        <v>0</v>
      </c>
    </row>
    <row r="341" spans="1:12" x14ac:dyDescent="0.25">
      <c r="A341" s="111"/>
      <c r="B341" s="109">
        <v>341</v>
      </c>
      <c r="C341" s="97">
        <v>187225</v>
      </c>
      <c r="D341" s="97">
        <v>190338</v>
      </c>
      <c r="E341" s="97">
        <f t="shared" si="10"/>
        <v>3113</v>
      </c>
      <c r="F341" s="68">
        <v>6.29</v>
      </c>
      <c r="G341" s="40">
        <f t="shared" si="11"/>
        <v>19580.77</v>
      </c>
      <c r="H341" s="79"/>
      <c r="I341" s="109"/>
      <c r="J341" s="50"/>
      <c r="K341" s="40">
        <f>дек.25!K341+янв.26!H341-янв.26!G341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>
        <v>68826</v>
      </c>
      <c r="D342" s="97">
        <v>68826</v>
      </c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дек.25!K342+янв.26!H342-янв.26!G342</f>
        <v>-1080.5599999999995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дек.25!K343+янв.26!H343-янв.26!G343</f>
        <v>0</v>
      </c>
    </row>
    <row r="344" spans="1:12" x14ac:dyDescent="0.25">
      <c r="A344" s="111"/>
      <c r="B344" s="109">
        <v>344</v>
      </c>
      <c r="C344" s="97">
        <v>13064</v>
      </c>
      <c r="D344" s="97">
        <v>13064</v>
      </c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дек.25!K344+янв.26!H344-янв.26!G344</f>
        <v>-1069.3099999999995</v>
      </c>
    </row>
    <row r="345" spans="1:12" x14ac:dyDescent="0.25">
      <c r="A345" s="111"/>
      <c r="B345" s="109">
        <v>345</v>
      </c>
      <c r="C345" s="97">
        <v>6</v>
      </c>
      <c r="D345" s="97">
        <v>6</v>
      </c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дек.25!K345+янв.26!H345-янв.26!G345</f>
        <v>0</v>
      </c>
    </row>
    <row r="346" spans="1:12" x14ac:dyDescent="0.25">
      <c r="A346" s="111"/>
      <c r="B346" s="109">
        <v>346</v>
      </c>
      <c r="C346" s="97">
        <v>39186</v>
      </c>
      <c r="D346" s="97">
        <v>39648</v>
      </c>
      <c r="E346" s="97">
        <f t="shared" si="10"/>
        <v>462</v>
      </c>
      <c r="F346" s="13">
        <v>8.3800000000000008</v>
      </c>
      <c r="G346" s="40">
        <f t="shared" si="11"/>
        <v>3871.5600000000004</v>
      </c>
      <c r="H346" s="79"/>
      <c r="I346" s="109"/>
      <c r="J346" s="50"/>
      <c r="K346" s="40">
        <f>дек.25!K346+янв.26!H346-янв.26!G346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дек.25!K347+янв.26!H347-янв.26!G347</f>
        <v>0</v>
      </c>
    </row>
    <row r="348" spans="1:12" x14ac:dyDescent="0.25">
      <c r="A348" s="111"/>
      <c r="B348" s="109">
        <v>348</v>
      </c>
      <c r="C348" s="97">
        <v>2010</v>
      </c>
      <c r="D348" s="97">
        <v>2882</v>
      </c>
      <c r="E348" s="97">
        <f t="shared" si="10"/>
        <v>872</v>
      </c>
      <c r="F348" s="13">
        <v>8.3800000000000008</v>
      </c>
      <c r="G348" s="40">
        <f t="shared" si="11"/>
        <v>7307.3600000000006</v>
      </c>
      <c r="H348" s="79">
        <v>9000</v>
      </c>
      <c r="I348" s="109">
        <v>552929</v>
      </c>
      <c r="J348" s="50">
        <v>46043</v>
      </c>
      <c r="K348" s="40">
        <f>дек.25!K348+янв.26!H348-янв.26!G348</f>
        <v>3773.5099999999984</v>
      </c>
    </row>
    <row r="349" spans="1:12" x14ac:dyDescent="0.25">
      <c r="A349" s="111"/>
      <c r="B349" s="109">
        <v>349</v>
      </c>
      <c r="C349" s="97">
        <v>129309</v>
      </c>
      <c r="D349" s="97">
        <v>131890</v>
      </c>
      <c r="E349" s="97">
        <f t="shared" si="10"/>
        <v>2581</v>
      </c>
      <c r="F349" s="68">
        <v>6.29</v>
      </c>
      <c r="G349" s="40">
        <f t="shared" si="11"/>
        <v>16234.49</v>
      </c>
      <c r="H349" s="79">
        <v>10900</v>
      </c>
      <c r="I349" s="109">
        <v>841582</v>
      </c>
      <c r="J349" s="50">
        <v>46038</v>
      </c>
      <c r="K349" s="40">
        <f>дек.25!K349+янв.26!H349-янв.26!G349</f>
        <v>-5915.5600000000013</v>
      </c>
    </row>
    <row r="350" spans="1:12" x14ac:dyDescent="0.25">
      <c r="A350" s="113"/>
      <c r="B350" s="112">
        <v>350</v>
      </c>
      <c r="C350" s="97">
        <v>3505</v>
      </c>
      <c r="D350" s="97">
        <v>3505</v>
      </c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дек.25!K350+янв.26!H350-янв.26!G350</f>
        <v>83.289999999999964</v>
      </c>
    </row>
    <row r="351" spans="1:12" x14ac:dyDescent="0.25">
      <c r="A351" s="111"/>
      <c r="B351" s="109" t="s">
        <v>26</v>
      </c>
      <c r="C351" s="97">
        <v>8992</v>
      </c>
      <c r="D351" s="97">
        <v>8992</v>
      </c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дек.25!K351+янв.26!H351-янв.26!G351</f>
        <v>0</v>
      </c>
    </row>
    <row r="352" spans="1:12" x14ac:dyDescent="0.25">
      <c r="A352" s="57"/>
      <c r="B352" s="48"/>
      <c r="C352" s="97">
        <v>45436</v>
      </c>
      <c r="D352" s="97">
        <v>46360</v>
      </c>
      <c r="E352" s="97">
        <f t="shared" si="10"/>
        <v>924</v>
      </c>
      <c r="G352" s="40">
        <f t="shared" si="11"/>
        <v>0</v>
      </c>
      <c r="I352" s="2"/>
    </row>
    <row r="353" spans="1:7" x14ac:dyDescent="0.25">
      <c r="A353" s="57"/>
      <c r="B353" s="48"/>
      <c r="C353" s="97">
        <v>11967</v>
      </c>
      <c r="D353" s="97">
        <v>13602</v>
      </c>
      <c r="E353" s="97">
        <f t="shared" si="10"/>
        <v>1635</v>
      </c>
      <c r="G353" s="40">
        <f t="shared" si="11"/>
        <v>0</v>
      </c>
    </row>
    <row r="354" spans="1:7" x14ac:dyDescent="0.25">
      <c r="A354" s="57"/>
      <c r="B354" s="48"/>
      <c r="C354" s="97">
        <v>27770</v>
      </c>
      <c r="D354" s="97">
        <v>28931</v>
      </c>
      <c r="E354" s="97">
        <f t="shared" si="10"/>
        <v>1161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35" priority="1" operator="lessThan">
      <formula>-0.1</formula>
    </cfRule>
  </conditionalFormatting>
  <conditionalFormatting sqref="H7:H351">
    <cfRule type="cellIs" dxfId="34" priority="3" operator="lessThan">
      <formula>-0.1</formula>
    </cfRule>
  </conditionalFormatting>
  <conditionalFormatting sqref="K1:K351">
    <cfRule type="cellIs" dxfId="33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462B-DB13-47AE-8326-20D4EEDBEB41}">
  <dimension ref="A1:L355"/>
  <sheetViews>
    <sheetView topLeftCell="A55" zoomScale="130" zoomScaleNormal="130" workbookViewId="0">
      <selection activeCell="H76" sqref="H76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style="117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46054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16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44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44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янв.26!K7+фев.26!H7-фев.26!G7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янв.26!K8+фев.26!H8-фев.26!G8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янв.26!K9+фев.26!H9-фев.26!G9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янв.26!K10+фев.26!H10-фев.26!G10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янв.26!K11+фев.26!H11-фев.26!G11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>
        <v>10000</v>
      </c>
      <c r="I12" s="109">
        <v>366641</v>
      </c>
      <c r="J12" s="50">
        <v>46055</v>
      </c>
      <c r="K12" s="40">
        <f>янв.26!K12+фев.26!H12-фев.26!G12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янв.26!K13+фев.26!H13-фев.26!G13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янв.26!K14+фев.26!H14-фев.26!G14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янв.26!K15+фев.26!H15-фев.26!G15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янв.26!K16+фев.26!H16-фев.26!G16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янв.26!K17+фев.26!H17-фев.26!G17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янв.26!K18+фев.26!H18-фев.26!G18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янв.26!K19+фев.26!H19-фев.26!G19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янв.26!K20+фев.26!H20-фев.26!G20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янв.26!K21+фев.26!H21-фев.26!G21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янв.26!K22+фев.26!H22-фев.26!G22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янв.26!K23+фев.26!H23-фев.26!G23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янв.26!K24+фев.26!H24-фев.26!G24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янв.26!K25+фев.26!H25-фев.26!G25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янв.26!K26+фев.26!H26-фев.26!G26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янв.26!K27+фев.26!H27-фев.26!G27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янв.26!K28+фев.26!H28-фев.26!G28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янв.26!K29+фев.26!H29-фев.26!G29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янв.26!K30+фев.26!H30-фев.26!G30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янв.26!K31+фев.26!H31-фев.26!G31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янв.26!K32+фев.26!H32-фев.26!G32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янв.26!K33+фев.26!H33-фев.26!G33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янв.26!K34+фев.26!H34-фев.26!G34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янв.26!K35+фев.26!H35-фев.26!G35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янв.26!K36+фев.26!H36-фев.26!G36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янв.26!K37+фев.26!H37-фев.26!G37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янв.26!K38+фев.26!H38-фев.26!G38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янв.26!K39+фев.26!H39-фев.26!G39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янв.26!K40+фев.26!H40-фев.26!G40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янв.26!K41+фев.26!H41-фев.26!G41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янв.26!K42+фев.26!H42-фев.26!G42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янв.26!K43+фев.26!H43-фев.26!G43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янв.26!K44+фев.26!H44-фев.26!G44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янв.26!K45+фев.26!H45-фев.26!G45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янв.26!K46+фев.26!H46-фев.26!G46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янв.26!K47+фев.26!H47-фев.26!G47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янв.26!K48+фев.26!H48-фев.26!G48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янв.26!K49+фев.26!H49-фев.26!G49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янв.26!K50+фев.26!H50-фев.26!G50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янв.26!K51+фев.26!H51-фев.26!G51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янв.26!K52+фев.26!H52-фев.26!G52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янв.26!K53+фев.26!H53-фев.26!G53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янв.26!K54+фев.26!H54-фев.26!G54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янв.26!K55+фев.26!H55-фев.26!G55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янв.26!K56+фев.26!H56-фев.26!G56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янв.26!K57+фев.26!H57-фев.26!G57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янв.26!K58+фев.26!H58-фев.26!G58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янв.26!K59+фев.26!H59-фев.26!G59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янв.26!K60+фев.26!H60-фев.26!G60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янв.26!K61+фев.26!H61-фев.26!G61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янв.26!K62+фев.26!H62-фев.26!G62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янв.26!K63+фев.26!H63-фев.26!G63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янв.26!K64+фев.26!H64-фев.26!G64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янв.26!K65+фев.26!H65-фев.26!G65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янв.26!K66+фев.26!H66-фев.26!G66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янв.26!K67+фев.26!H67-фев.26!G67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янв.26!K68+фев.26!H68-фев.26!G68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янв.26!K69+фев.26!H69-фев.26!G69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янв.26!K70+фев.26!H70-фев.26!G70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янв.26!K71+фев.26!H71-фев.26!G71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янв.26!K72+фев.26!H72-фев.26!G72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янв.26!K73+фев.26!H73-фев.26!G73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янв.26!K74+фев.26!H74-фев.26!G74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янв.26!K75+фев.26!H75-фев.26!G75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янв.26!K76+фев.26!H76-фев.26!G76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янв.26!K77+фев.26!H77-фев.26!G77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янв.26!K78+фев.26!H78-фев.26!G78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янв.26!K79+фев.26!H79-фев.26!G79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янв.26!K80+фев.26!H80-фев.26!G80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янв.26!K81+фев.26!H81-фев.26!G81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янв.26!K82+фев.26!H82-фев.26!G82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янв.26!K83+фев.26!H83-фев.26!G83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янв.26!K84+фев.26!H84-фев.26!G84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янв.26!K85+фев.26!H85-фев.26!G85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янв.26!K86+фев.26!H86-фев.26!G86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янв.26!K87+фев.26!H87-фев.26!G87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янв.26!K88+фев.26!H88-фев.26!G88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янв.26!K89+фев.26!H89-фев.26!G89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янв.26!K90+фев.26!H90-фев.26!G90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янв.26!K91+фев.26!H91-фев.26!G91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янв.26!K92+фев.26!H92-фев.26!G92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янв.26!K93+фев.26!H93-фев.26!G93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янв.26!K94+фев.26!H94-фев.26!G94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янв.26!K95+фев.26!H95-фев.26!G95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янв.26!K96+фев.26!H96-фев.26!G96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янв.26!K97+фев.26!H97-фев.26!G97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янв.26!K98+фев.26!H98-фев.26!G98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янв.26!K99+фев.26!H99-фев.26!G99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янв.26!K100+фев.26!H100-фев.26!G100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янв.26!K101+фев.26!H101-фев.26!G101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янв.26!K102+фев.26!H102-фев.26!G102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янв.26!K103+фев.26!H103-фев.26!G103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янв.26!K104+фев.26!H104-фев.26!G104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янв.26!K105+фев.26!H105-фев.26!G105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янв.26!K106+фев.26!H106-фев.26!G106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янв.26!K107+фев.26!H107-фев.26!G107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янв.26!K108+фев.26!H108-фев.26!G108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янв.26!K109+фев.26!H109-фев.26!G109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янв.26!K110+фев.26!H110-фев.26!G110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янв.26!K111+фев.26!H111-фев.26!G111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янв.26!K112+фев.26!H112-фев.26!G112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янв.26!K113+фев.26!H113-фев.26!G113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янв.26!K114+фев.26!H114-фев.26!G114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янв.26!K115+фев.26!H115-фев.26!G115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янв.26!K116+фев.26!H116-фев.26!G116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янв.26!K117+фев.26!H117-фев.26!G117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янв.26!K118+фев.26!H118-фев.26!G118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янв.26!K119+фев.26!H119-фев.26!G119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янв.26!K120+фев.26!H120-фев.26!G120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янв.26!K121+фев.26!H121-фев.26!G121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янв.26!K122+фев.26!H122-фев.26!G122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янв.26!K123+фев.26!H123-фев.26!G123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янв.26!K124+фев.26!H124-фев.26!G124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янв.26!K125+фев.26!H125-фев.26!G125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янв.26!K126+фев.26!H126-фев.26!G126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янв.26!K127+фев.26!H127-фев.26!G127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янв.26!K128+фев.26!H128-фев.26!G128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янв.26!K129+фев.26!H129-фев.26!G129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янв.26!K130+фев.26!H130-фев.26!G130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янв.26!K131+фев.26!H131-фев.26!G131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янв.26!K132+фев.26!H132-фев.26!G132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янв.26!K133+фев.26!H133-фев.26!G133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янв.26!K134+фев.26!H134-фев.26!G134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янв.26!K135+фев.26!H135-фев.26!G135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янв.26!K136+фев.26!H136-фев.26!G136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янв.26!K137+фев.26!H137-фев.26!G137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янв.26!K138+фев.26!H138-фев.26!G138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янв.26!K139+фев.26!H139-фев.26!G139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янв.26!K140+фев.26!H140-фев.26!G140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>
        <v>5000</v>
      </c>
      <c r="I141" s="109">
        <v>101516</v>
      </c>
      <c r="J141" s="50">
        <v>46055</v>
      </c>
      <c r="K141" s="40">
        <f>янв.26!K141+фев.26!H141-фев.26!G141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янв.26!K142+фев.26!H142-фев.26!G142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янв.26!K143+фев.26!H143-фев.26!G143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янв.26!K144+фев.26!H144-фев.26!G144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янв.26!K145+фев.26!H145-фев.26!G145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янв.26!K146+фев.26!H146-фев.26!G146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янв.26!K147+фев.26!H147-фев.26!G147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янв.26!K148+фев.26!H148-фев.26!G148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янв.26!K149+фев.26!H149-фев.26!G149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янв.26!K150+фев.26!H150-фев.26!G150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янв.26!K151+фев.26!H151-фев.26!G151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янв.26!K152+фев.26!H152-фев.26!G152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янв.26!K153+фев.26!H153-фев.26!G153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янв.26!K154+фев.26!H154-фев.26!G154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янв.26!K155+фев.26!H155-фев.26!G155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янв.26!K156+фев.26!H156-фев.26!G156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янв.26!K157+фев.26!H157-фев.26!G157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янв.26!K158+фев.26!H158-фев.26!G158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янв.26!K159+фев.26!H159-фев.26!G159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янв.26!K160+фев.26!H160-фев.26!G160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янв.26!K161+фев.26!H161-фев.26!G161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янв.26!K162+фев.26!H162-фев.26!G162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янв.26!K163+фев.26!H163-фев.26!G163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янв.26!K164+фев.26!H164-фев.26!G164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янв.26!K165+фев.26!H165-фев.26!G165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янв.26!K166+фев.26!H166-фев.26!G166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янв.26!K167+фев.26!H167-фев.26!G167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янв.26!K168+фев.26!H168-фев.26!G168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янв.26!K169+фев.26!H169-фев.26!G169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янв.26!K170+фев.26!H170-фев.26!G170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янв.26!K171+фев.26!H171-фев.26!G171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янв.26!K172+фев.26!H172-фев.26!G172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янв.26!K173+фев.26!H173-фев.26!G173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янв.26!K174+фев.26!H174-фев.26!G174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янв.26!K175+фев.26!H175-фев.26!G175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янв.26!K176+фев.26!H176-фев.26!G176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янв.26!K177+фев.26!H177-фев.26!G177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янв.26!K178+фев.26!H178-фев.26!G178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янв.26!K179+фев.26!H179-фев.26!G179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янв.26!K180+фев.26!H180-фев.26!G180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янв.26!K181+фев.26!H181-фев.26!G181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янв.26!K182+фев.26!H182-фев.26!G182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янв.26!K183+фев.26!H183-фев.26!G183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янв.26!K184+фев.26!H184-фев.26!G184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янв.26!K185+фев.26!H185-фев.26!G185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янв.26!K186+фев.26!H186-фев.26!G186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янв.26!K187+фев.26!H187-фев.26!G187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янв.26!K188+фев.26!H188-фев.26!G188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янв.26!K189+фев.26!H189-фев.26!G189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янв.26!K190+фев.26!H190-фев.26!G190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янв.26!K191+фев.26!H191-фев.26!G191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янв.26!K192+фев.26!H192-фев.26!G192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янв.26!K193+фев.26!H193-фев.26!G193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янв.26!K194+фев.26!H194-фев.26!G194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янв.26!K195+фев.26!H195-фев.26!G195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янв.26!K196+фев.26!H196-фев.26!G196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янв.26!K197+фев.26!H197-фев.26!G197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янв.26!K198+фев.26!H198-фев.26!G198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янв.26!K199+фев.26!H199-фев.26!G199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янв.26!K200+фев.26!H200-фев.26!G200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янв.26!K201+фев.26!H201-фев.26!G201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янв.26!K202+фев.26!H202-фев.26!G202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янв.26!K203+фев.26!H203-фев.26!G203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янв.26!K204+фев.26!H204-фев.26!G204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янв.26!K205+фев.26!H205-фев.26!G205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янв.26!K206+фев.26!H206-фев.26!G206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янв.26!K207+фев.26!H207-фев.26!G207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янв.26!K208+фев.26!H208-фев.26!G208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янв.26!K209+фев.26!H209-фев.26!G209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янв.26!K210+фев.26!H210-фев.26!G210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янв.26!K211+фев.26!H211-фев.26!G211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янв.26!K212+фев.26!H212-фев.26!G212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янв.26!K213+фев.26!H213-фев.26!G213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янв.26!K214+фев.26!H214-фев.26!G214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янв.26!K215+фев.26!H215-фев.26!G215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янв.26!K216+фев.26!H216-фев.26!G216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янв.26!K217+фев.26!H217-фев.26!G217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янв.26!K218+фев.26!H218-фев.26!G218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янв.26!K219+фев.26!H219-фев.26!G219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янв.26!K220+фев.26!H220-фев.26!G220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>
        <v>1500</v>
      </c>
      <c r="I221" s="109">
        <v>262789</v>
      </c>
      <c r="J221" s="50">
        <v>46054</v>
      </c>
      <c r="K221" s="40">
        <f>янв.26!K221+фев.26!H221-фев.26!G221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янв.26!K222+фев.26!H222-фев.26!G222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янв.26!K223+фев.26!H223-фев.26!G223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янв.26!K224+фев.26!H224-фев.26!G224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янв.26!K225+фев.26!H225-фев.26!G225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янв.26!K226+фев.26!H226-фев.26!G226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янв.26!K227+фев.26!H227-фев.26!G227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янв.26!K228+фев.26!H228-фев.26!G228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янв.26!K229+фев.26!H229-фев.26!G229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янв.26!K230+фев.26!H230-фев.26!G230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янв.26!K231+фев.26!H231-фев.26!G231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янв.26!K232+фев.26!H232-фев.26!G232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янв.26!K233+фев.26!H233-фев.26!G233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янв.26!K234+фев.26!H234-фев.26!G234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янв.26!K235+фев.26!H235-фев.26!G235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янв.26!K236+фев.26!H236-фев.26!G236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янв.26!K237+фев.26!H237-фев.26!G237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янв.26!K238+фев.26!H238-фев.26!G238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янв.26!K239+фев.26!H239-фев.26!G239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янв.26!K240+фев.26!H240-фев.26!G240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янв.26!K241+фев.26!H241-фев.26!G241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янв.26!K242+фев.26!H242-фев.26!G242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янв.26!K243+фев.26!H243-фев.26!G243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янв.26!K244+фев.26!H244-фев.26!G244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янв.26!K245+фев.26!H245-фев.26!G245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янв.26!K246+фев.26!H246-фев.26!G246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янв.26!K247+фев.26!H247-фев.26!G247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янв.26!K248+фев.26!H248-фев.26!G248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янв.26!K249+фев.26!H249-фев.26!G249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янв.26!K250+фев.26!H250-фев.26!G250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янв.26!K251+фев.26!H251-фев.26!G251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янв.26!K252+фев.26!H252-фев.26!G252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янв.26!K253+фев.26!H253-фев.26!G253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янв.26!K254+фев.26!H254-фев.26!G254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янв.26!K255+фев.26!H255-фев.26!G255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янв.26!K256+фев.26!H256-фев.26!G256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янв.26!K257+фев.26!H257-фев.26!G257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янв.26!K258+фев.26!H258-фев.26!G258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янв.26!K259+фев.26!H259-фев.26!G259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янв.26!K260+фев.26!H260-фев.26!G260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янв.26!K261+фев.26!H261-фев.26!G261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янв.26!K262+фев.26!H262-фев.26!G262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янв.26!K263+фев.26!H263-фев.26!G263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янв.26!K264+фев.26!H264-фев.26!G264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янв.26!K265+фев.26!H265-фев.26!G265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янв.26!K266+фев.26!H266-фев.26!G266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янв.26!K267+фев.26!H267-фев.26!G267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янв.26!K268+фев.26!H268-фев.26!G268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янв.26!K269+фев.26!H269-фев.26!G269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янв.26!K270+фев.26!H270-фев.26!G270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янв.26!K271+фев.26!H271-фев.26!G271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янв.26!K272+фев.26!H272-фев.26!G272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янв.26!K273+фев.26!H273-фев.26!G273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янв.26!K274+фев.26!H274-фев.26!G274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янв.26!K275+фев.26!H275-фев.26!G275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янв.26!K276+фев.26!H276-фев.26!G276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янв.26!K277+фев.26!H277-фев.26!G277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янв.26!K278+фев.26!H278-фев.26!G278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янв.26!K279+фев.26!H279-фев.26!G279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янв.26!K280+фев.26!H280-фев.26!G280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янв.26!K281+фев.26!H281-фев.26!G281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янв.26!K282+фев.26!H282-фев.26!G282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янв.26!K283+фев.26!H283-фев.26!G283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янв.26!K284+фев.26!H284-фев.26!G284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янв.26!K285+фев.26!H285-фев.26!G285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янв.26!K286+фев.26!H286-фев.26!G286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янв.26!K287+фев.26!H287-фев.26!G287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янв.26!K288+фев.26!H288-фев.26!G288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янв.26!K289+фев.26!H289-фев.26!G289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янв.26!K290+фев.26!H290-фев.26!G290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янв.26!K291+фев.26!H291-фев.26!G291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янв.26!K292+фев.26!H292-фев.26!G292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янв.26!K293+фев.26!H293-фев.26!G293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янв.26!K294+фев.26!H294-фев.26!G294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янв.26!K295+фев.26!H295-фев.26!G295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янв.26!K296+фев.26!H296-фев.26!G296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янв.26!K297+фев.26!H297-фев.26!G297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янв.26!K298+фев.26!H298-фев.26!G298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янв.26!K299+фев.26!H299-фев.26!G299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янв.26!K300+фев.26!H300-фев.26!G300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янв.26!K301+фев.26!H301-фев.26!G301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янв.26!K302+фев.26!H302-фев.26!G302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янв.26!K303+фев.26!H303-фев.26!G303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янв.26!K304+фев.26!H304-фев.26!G304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янв.26!K305+фев.26!H305-фев.26!G305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янв.26!K306+фев.26!H306-фев.26!G306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янв.26!K307+фев.26!H307-фев.26!G307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янв.26!K308+фев.26!H308-фев.26!G308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янв.26!K309+фев.26!H309-фев.26!G309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янв.26!K310+фев.26!H310-фев.26!G310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янв.26!K311+фев.26!H311-фев.26!G311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янв.26!K312+фев.26!H312-фев.26!G312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янв.26!K313+фев.26!H313-фев.26!G313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янв.26!K314+фев.26!H314-фев.26!G314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янв.26!K315+фев.26!H315-фев.26!G315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янв.26!K316+фев.26!H316-фев.26!G316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янв.26!K317+фев.26!H317-фев.26!G317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янв.26!K318+фев.26!H318-фев.26!G318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янв.26!K319+фев.26!H319-фев.26!G319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янв.26!K320+фев.26!H320-фев.26!G320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янв.26!K321+фев.26!H321-фев.26!G321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янв.26!K322+фев.26!H322-фев.26!G322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янв.26!K323+фев.26!H323-фев.26!G323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янв.26!K324+фев.26!H324-фев.26!G324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янв.26!K325+фев.26!H325-фев.26!G325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янв.26!K326+фев.26!H326-фев.26!G326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янв.26!K327+фев.26!H327-фев.26!G327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янв.26!K328+фев.26!H328-фев.26!G328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янв.26!K329+фев.26!H329-фев.26!G329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янв.26!K330+фев.26!H330-фев.26!G330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янв.26!K331+фев.26!H331-фев.26!G331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янв.26!K332+фев.26!H332-фев.26!G332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янв.26!K333+фев.26!H333-фев.26!G333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янв.26!K334+фев.26!H334-фев.26!G334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янв.26!K335+фев.26!H335-фев.26!G335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>
        <v>3000</v>
      </c>
      <c r="I336" s="109">
        <v>208046</v>
      </c>
      <c r="J336" s="50">
        <v>46055</v>
      </c>
      <c r="K336" s="40">
        <f>янв.26!K336+фев.26!H336-фев.26!G336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янв.26!K337+фев.26!H337-фев.26!G337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янв.26!K338+фев.26!H338-фев.26!G338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янв.26!K339+фев.26!H339-фев.26!G339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янв.26!K340+фев.26!H340-фев.26!G340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янв.26!K341+фев.26!H341-фев.26!G341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>
        <v>2000</v>
      </c>
      <c r="I342" s="109">
        <v>373956</v>
      </c>
      <c r="J342" s="50">
        <v>46055</v>
      </c>
      <c r="K342" s="40">
        <f>янв.26!K342+фев.26!H342-фев.26!G342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янв.26!K343+фев.26!H343-фев.26!G343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янв.26!K344+фев.26!H344-фев.26!G344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янв.26!K345+фев.26!H345-фев.26!G345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янв.26!K346+фев.26!H346-фев.26!G346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янв.26!K347+фев.26!H347-фев.26!G347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янв.26!K348+фев.26!H348-фев.26!G348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янв.26!K349+фев.26!H349-фев.26!G349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янв.26!K350+фев.26!H350-фев.26!G350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янв.26!K351+фев.26!H351-фев.26!G351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32" priority="1" operator="lessThan">
      <formula>-0.1</formula>
    </cfRule>
  </conditionalFormatting>
  <conditionalFormatting sqref="H7:H351">
    <cfRule type="cellIs" dxfId="31" priority="3" operator="lessThan">
      <formula>-0.1</formula>
    </cfRule>
  </conditionalFormatting>
  <conditionalFormatting sqref="K1:K351">
    <cfRule type="cellIs" dxfId="3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E425-4D83-415E-B599-FBC835F60D8A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46082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фев.26!K7+мар.26!H7-мар.26!G7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фев.26!K8+мар.26!H8-мар.26!G8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фев.26!K9+мар.26!H9-мар.26!G9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фев.26!K10+мар.26!H10-мар.26!G10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фев.26!K11+мар.26!H11-мар.26!G11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фев.26!K12+мар.26!H12-мар.26!G12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фев.26!K13+мар.26!H13-мар.26!G13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фев.26!K14+мар.26!H14-мар.26!G14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фев.26!K15+мар.26!H15-мар.26!G15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фев.26!K16+мар.26!H16-мар.26!G16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фев.26!K17+мар.26!H17-мар.26!G17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фев.26!K18+мар.26!H18-мар.26!G18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фев.26!K19+мар.26!H19-мар.26!G19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фев.26!K20+мар.26!H20-мар.26!G20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фев.26!K21+мар.26!H21-мар.26!G21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фев.26!K22+мар.26!H22-мар.26!G22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фев.26!K23+мар.26!H23-мар.26!G23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фев.26!K24+мар.26!H24-мар.26!G24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фев.26!K25+мар.26!H25-мар.26!G25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фев.26!K26+мар.26!H26-мар.26!G26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фев.26!K27+мар.26!H27-мар.26!G27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фев.26!K28+мар.26!H28-мар.26!G28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фев.26!K29+мар.26!H29-мар.26!G29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фев.26!K30+мар.26!H30-мар.26!G30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фев.26!K31+мар.26!H31-мар.26!G31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фев.26!K32+мар.26!H32-мар.26!G32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фев.26!K33+мар.26!H33-мар.26!G33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фев.26!K34+мар.26!H34-мар.26!G34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фев.26!K35+мар.26!H35-мар.26!G35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фев.26!K36+мар.26!H36-мар.26!G36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фев.26!K37+мар.26!H37-мар.26!G37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фев.26!K38+мар.26!H38-мар.26!G38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фев.26!K39+мар.26!H39-мар.26!G39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фев.26!K40+мар.26!H40-мар.26!G40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фев.26!K41+мар.26!H41-мар.26!G41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фев.26!K42+мар.26!H42-мар.26!G42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фев.26!K43+мар.26!H43-мар.26!G43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фев.26!K44+мар.26!H44-мар.26!G44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фев.26!K45+мар.26!H45-мар.26!G45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фев.26!K46+мар.26!H46-мар.26!G46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фев.26!K47+мар.26!H47-мар.26!G47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фев.26!K48+мар.26!H48-мар.26!G48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фев.26!K49+мар.26!H49-мар.26!G49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фев.26!K50+мар.26!H50-мар.26!G50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фев.26!K51+мар.26!H51-мар.26!G51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фев.26!K52+мар.26!H52-мар.26!G52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фев.26!K53+мар.26!H53-мар.26!G53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фев.26!K54+мар.26!H54-мар.26!G54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фев.26!K55+мар.26!H55-мар.26!G55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фев.26!K56+мар.26!H56-мар.26!G56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фев.26!K57+мар.26!H57-мар.26!G57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фев.26!K58+мар.26!H58-мар.26!G58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фев.26!K59+мар.26!H59-мар.26!G59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фев.26!K60+мар.26!H60-мар.26!G60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фев.26!K61+мар.26!H61-мар.26!G61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фев.26!K62+мар.26!H62-мар.26!G62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фев.26!K63+мар.26!H63-мар.26!G63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фев.26!K64+мар.26!H64-мар.26!G64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фев.26!K65+мар.26!H65-мар.26!G65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фев.26!K66+мар.26!H66-мар.26!G66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фев.26!K67+мар.26!H67-мар.26!G67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фев.26!K68+мар.26!H68-мар.26!G68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фев.26!K69+мар.26!H69-мар.26!G69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фев.26!K70+мар.26!H70-мар.26!G70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фев.26!K71+мар.26!H71-мар.26!G71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фев.26!K72+мар.26!H72-мар.26!G72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фев.26!K73+мар.26!H73-мар.26!G73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фев.26!K74+мар.26!H74-мар.26!G74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фев.26!K75+мар.26!H75-мар.26!G75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фев.26!K76+мар.26!H76-мар.26!G76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фев.26!K77+мар.26!H77-мар.26!G77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фев.26!K78+мар.26!H78-мар.26!G78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фев.26!K79+мар.26!H79-мар.26!G79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фев.26!K80+мар.26!H80-мар.26!G80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фев.26!K81+мар.26!H81-мар.26!G81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фев.26!K82+мар.26!H82-мар.26!G82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фев.26!K83+мар.26!H83-мар.26!G83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фев.26!K84+мар.26!H84-мар.26!G84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фев.26!K85+мар.26!H85-мар.26!G85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фев.26!K86+мар.26!H86-мар.26!G86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фев.26!K87+мар.26!H87-мар.26!G87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фев.26!K88+мар.26!H88-мар.26!G88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фев.26!K89+мар.26!H89-мар.26!G89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фев.26!K90+мар.26!H90-мар.26!G90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фев.26!K91+мар.26!H91-мар.26!G91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фев.26!K92+мар.26!H92-мар.26!G92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фев.26!K93+мар.26!H93-мар.26!G93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фев.26!K94+мар.26!H94-мар.26!G94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фев.26!K95+мар.26!H95-мар.26!G95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фев.26!K96+мар.26!H96-мар.26!G96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фев.26!K97+мар.26!H97-мар.26!G97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фев.26!K98+мар.26!H98-мар.26!G98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фев.26!K99+мар.26!H99-мар.26!G99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фев.26!K100+мар.26!H100-мар.26!G100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фев.26!K101+мар.26!H101-мар.26!G101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фев.26!K102+мар.26!H102-мар.26!G102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фев.26!K103+мар.26!H103-мар.26!G103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фев.26!K104+мар.26!H104-мар.26!G104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фев.26!K105+мар.26!H105-мар.26!G105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фев.26!K106+мар.26!H106-мар.26!G106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фев.26!K107+мар.26!H107-мар.26!G107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фев.26!K108+мар.26!H108-мар.26!G108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фев.26!K109+мар.26!H109-мар.26!G109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фев.26!K110+мар.26!H110-мар.26!G110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фев.26!K111+мар.26!H111-мар.26!G111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фев.26!K112+мар.26!H112-мар.26!G112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фев.26!K113+мар.26!H113-мар.26!G113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фев.26!K114+мар.26!H114-мар.26!G114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фев.26!K115+мар.26!H115-мар.26!G115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фев.26!K116+мар.26!H116-мар.26!G116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фев.26!K117+мар.26!H117-мар.26!G117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фев.26!K118+мар.26!H118-мар.26!G118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фев.26!K119+мар.26!H119-мар.26!G119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фев.26!K120+мар.26!H120-мар.26!G120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фев.26!K121+мар.26!H121-мар.26!G121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фев.26!K122+мар.26!H122-мар.26!G122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фев.26!K123+мар.26!H123-мар.26!G123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фев.26!K124+мар.26!H124-мар.26!G124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фев.26!K125+мар.26!H125-мар.26!G125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фев.26!K126+мар.26!H126-мар.26!G126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фев.26!K127+мар.26!H127-мар.26!G127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фев.26!K128+мар.26!H128-мар.26!G128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фев.26!K129+мар.26!H129-мар.26!G129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фев.26!K130+мар.26!H130-мар.26!G130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фев.26!K131+мар.26!H131-мар.26!G131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фев.26!K132+мар.26!H132-мар.26!G132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фев.26!K133+мар.26!H133-мар.26!G133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фев.26!K134+мар.26!H134-мар.26!G134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фев.26!K135+мар.26!H135-мар.26!G135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фев.26!K136+мар.26!H136-мар.26!G136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фев.26!K137+мар.26!H137-мар.26!G137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фев.26!K138+мар.26!H138-мар.26!G138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фев.26!K139+мар.26!H139-мар.26!G139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фев.26!K140+мар.26!H140-мар.26!G140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фев.26!K141+мар.26!H141-мар.26!G141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фев.26!K142+мар.26!H142-мар.26!G142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фев.26!K143+мар.26!H143-мар.26!G143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фев.26!K144+мар.26!H144-мар.26!G144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фев.26!K145+мар.26!H145-мар.26!G145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фев.26!K146+мар.26!H146-мар.26!G146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фев.26!K147+мар.26!H147-мар.26!G147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фев.26!K148+мар.26!H148-мар.26!G148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фев.26!K149+мар.26!H149-мар.26!G149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фев.26!K150+мар.26!H150-мар.26!G150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фев.26!K151+мар.26!H151-мар.26!G151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фев.26!K152+мар.26!H152-мар.26!G152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фев.26!K153+мар.26!H153-мар.26!G153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фев.26!K154+мар.26!H154-мар.26!G154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фев.26!K155+мар.26!H155-мар.26!G155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фев.26!K156+мар.26!H156-мар.26!G156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фев.26!K157+мар.26!H157-мар.26!G157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фев.26!K158+мар.26!H158-мар.26!G158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фев.26!K159+мар.26!H159-мар.26!G159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фев.26!K160+мар.26!H160-мар.26!G160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фев.26!K161+мар.26!H161-мар.26!G161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фев.26!K162+мар.26!H162-мар.26!G162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фев.26!K163+мар.26!H163-мар.26!G163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фев.26!K164+мар.26!H164-мар.26!G164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фев.26!K165+мар.26!H165-мар.26!G165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фев.26!K166+мар.26!H166-мар.26!G166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фев.26!K167+мар.26!H167-мар.26!G167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фев.26!K168+мар.26!H168-мар.26!G168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фев.26!K169+мар.26!H169-мар.26!G169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фев.26!K170+мар.26!H170-мар.26!G170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фев.26!K171+мар.26!H171-мар.26!G171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фев.26!K172+мар.26!H172-мар.26!G172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фев.26!K173+мар.26!H173-мар.26!G173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фев.26!K174+мар.26!H174-мар.26!G174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фев.26!K175+мар.26!H175-мар.26!G175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фев.26!K176+мар.26!H176-мар.26!G176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фев.26!K177+мар.26!H177-мар.26!G177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фев.26!K178+мар.26!H178-мар.26!G178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фев.26!K179+мар.26!H179-мар.26!G179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фев.26!K180+мар.26!H180-мар.26!G180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фев.26!K181+мар.26!H181-мар.26!G181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фев.26!K182+мар.26!H182-мар.26!G182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фев.26!K183+мар.26!H183-мар.26!G183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фев.26!K184+мар.26!H184-мар.26!G184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фев.26!K185+мар.26!H185-мар.26!G185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фев.26!K186+мар.26!H186-мар.26!G186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фев.26!K187+мар.26!H187-мар.26!G187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фев.26!K188+мар.26!H188-мар.26!G188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фев.26!K189+мар.26!H189-мар.26!G189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фев.26!K190+мар.26!H190-мар.26!G190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фев.26!K191+мар.26!H191-мар.26!G191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фев.26!K192+мар.26!H192-мар.26!G192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фев.26!K193+мар.26!H193-мар.26!G193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фев.26!K194+мар.26!H194-мар.26!G194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фев.26!K195+мар.26!H195-мар.26!G195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фев.26!K196+мар.26!H196-мар.26!G196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фев.26!K197+мар.26!H197-мар.26!G197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фев.26!K198+мар.26!H198-мар.26!G198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фев.26!K199+мар.26!H199-мар.26!G199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фев.26!K200+мар.26!H200-мар.26!G200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фев.26!K201+мар.26!H201-мар.26!G201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фев.26!K202+мар.26!H202-мар.26!G202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фев.26!K203+мар.26!H203-мар.26!G203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фев.26!K204+мар.26!H204-мар.26!G204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фев.26!K205+мар.26!H205-мар.26!G205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фев.26!K206+мар.26!H206-мар.26!G206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фев.26!K207+мар.26!H207-мар.26!G207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фев.26!K208+мар.26!H208-мар.26!G208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фев.26!K209+мар.26!H209-мар.26!G209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фев.26!K210+мар.26!H210-мар.26!G210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фев.26!K211+мар.26!H211-мар.26!G211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фев.26!K212+мар.26!H212-мар.26!G212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фев.26!K213+мар.26!H213-мар.26!G213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фев.26!K214+мар.26!H214-мар.26!G214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фев.26!K215+мар.26!H215-мар.26!G215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фев.26!K216+мар.26!H216-мар.26!G216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фев.26!K217+мар.26!H217-мар.26!G217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фев.26!K218+мар.26!H218-мар.26!G218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фев.26!K219+мар.26!H219-мар.26!G219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фев.26!K220+мар.26!H220-мар.26!G220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фев.26!K221+мар.26!H221-мар.26!G221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фев.26!K222+мар.26!H222-мар.26!G222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фев.26!K223+мар.26!H223-мар.26!G223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фев.26!K224+мар.26!H224-мар.26!G224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фев.26!K225+мар.26!H225-мар.26!G225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фев.26!K226+мар.26!H226-мар.26!G226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фев.26!K227+мар.26!H227-мар.26!G227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фев.26!K228+мар.26!H228-мар.26!G228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фев.26!K229+мар.26!H229-мар.26!G229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фев.26!K230+мар.26!H230-мар.26!G230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фев.26!K231+мар.26!H231-мар.26!G231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фев.26!K232+мар.26!H232-мар.26!G232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фев.26!K233+мар.26!H233-мар.26!G233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фев.26!K234+мар.26!H234-мар.26!G234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фев.26!K235+мар.26!H235-мар.26!G235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фев.26!K236+мар.26!H236-мар.26!G236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фев.26!K237+мар.26!H237-мар.26!G237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фев.26!K238+мар.26!H238-мар.26!G238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фев.26!K239+мар.26!H239-мар.26!G239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фев.26!K240+мар.26!H240-мар.26!G240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фев.26!K241+мар.26!H241-мар.26!G241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фев.26!K242+мар.26!H242-мар.26!G242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фев.26!K243+мар.26!H243-мар.26!G243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фев.26!K244+мар.26!H244-мар.26!G244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фев.26!K245+мар.26!H245-мар.26!G245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фев.26!K246+мар.26!H246-мар.26!G246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фев.26!K247+мар.26!H247-мар.26!G247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фев.26!K248+мар.26!H248-мар.26!G248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фев.26!K249+мар.26!H249-мар.26!G249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фев.26!K250+мар.26!H250-мар.26!G250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фев.26!K251+мар.26!H251-мар.26!G251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фев.26!K252+мар.26!H252-мар.26!G252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фев.26!K253+мар.26!H253-мар.26!G253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фев.26!K254+мар.26!H254-мар.26!G254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фев.26!K255+мар.26!H255-мар.26!G255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фев.26!K256+мар.26!H256-мар.26!G256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фев.26!K257+мар.26!H257-мар.26!G257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фев.26!K258+мар.26!H258-мар.26!G258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фев.26!K259+мар.26!H259-мар.26!G259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фев.26!K260+мар.26!H260-мар.26!G260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фев.26!K261+мар.26!H261-мар.26!G261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фев.26!K262+мар.26!H262-мар.26!G262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фев.26!K263+мар.26!H263-мар.26!G263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фев.26!K264+мар.26!H264-мар.26!G264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фев.26!K265+мар.26!H265-мар.26!G265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фев.26!K266+мар.26!H266-мар.26!G266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фев.26!K267+мар.26!H267-мар.26!G267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фев.26!K268+мар.26!H268-мар.26!G268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фев.26!K269+мар.26!H269-мар.26!G269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фев.26!K270+мар.26!H270-мар.26!G270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фев.26!K271+мар.26!H271-мар.26!G271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фев.26!K272+мар.26!H272-мар.26!G272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фев.26!K273+мар.26!H273-мар.26!G273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фев.26!K274+мар.26!H274-мар.26!G274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фев.26!K275+мар.26!H275-мар.26!G275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фев.26!K276+мар.26!H276-мар.26!G276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фев.26!K277+мар.26!H277-мар.26!G277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фев.26!K278+мар.26!H278-мар.26!G278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фев.26!K279+мар.26!H279-мар.26!G279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фев.26!K280+мар.26!H280-мар.26!G280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фев.26!K281+мар.26!H281-мар.26!G281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фев.26!K282+мар.26!H282-мар.26!G282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фев.26!K283+мар.26!H283-мар.26!G283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фев.26!K284+мар.26!H284-мар.26!G284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фев.26!K285+мар.26!H285-мар.26!G285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фев.26!K286+мар.26!H286-мар.26!G286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фев.26!K287+мар.26!H287-мар.26!G287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фев.26!K288+мар.26!H288-мар.26!G288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фев.26!K289+мар.26!H289-мар.26!G289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фев.26!K290+мар.26!H290-мар.26!G290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фев.26!K291+мар.26!H291-мар.26!G291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фев.26!K292+мар.26!H292-мар.26!G292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фев.26!K293+мар.26!H293-мар.26!G293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фев.26!K294+мар.26!H294-мар.26!G294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фев.26!K295+мар.26!H295-мар.26!G295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фев.26!K296+мар.26!H296-мар.26!G296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фев.26!K297+мар.26!H297-мар.26!G297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фев.26!K298+мар.26!H298-мар.26!G298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фев.26!K299+мар.26!H299-мар.26!G299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фев.26!K300+мар.26!H300-мар.26!G300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фев.26!K301+мар.26!H301-мар.26!G301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фев.26!K302+мар.26!H302-мар.26!G302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фев.26!K303+мар.26!H303-мар.26!G303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фев.26!K304+мар.26!H304-мар.26!G304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фев.26!K305+мар.26!H305-мар.26!G305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фев.26!K306+мар.26!H306-мар.26!G306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фев.26!K307+мар.26!H307-мар.26!G307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фев.26!K308+мар.26!H308-мар.26!G308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фев.26!K309+мар.26!H309-мар.26!G309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фев.26!K310+мар.26!H310-мар.26!G310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фев.26!K311+мар.26!H311-мар.26!G311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фев.26!K312+мар.26!H312-мар.26!G312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фев.26!K313+мар.26!H313-мар.26!G313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фев.26!K314+мар.26!H314-мар.26!G314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фев.26!K315+мар.26!H315-мар.26!G315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фев.26!K316+мар.26!H316-мар.26!G316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фев.26!K317+мар.26!H317-мар.26!G317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фев.26!K318+мар.26!H318-мар.26!G318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фев.26!K319+мар.26!H319-мар.26!G319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фев.26!K320+мар.26!H320-мар.26!G320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фев.26!K321+мар.26!H321-мар.26!G321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фев.26!K322+мар.26!H322-мар.26!G322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фев.26!K323+мар.26!H323-мар.26!G323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фев.26!K324+мар.26!H324-мар.26!G324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фев.26!K325+мар.26!H325-мар.26!G325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фев.26!K326+мар.26!H326-мар.26!G326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фев.26!K327+мар.26!H327-мар.26!G327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фев.26!K328+мар.26!H328-мар.26!G328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фев.26!K329+мар.26!H329-мар.26!G329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фев.26!K330+мар.26!H330-мар.26!G330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фев.26!K331+мар.26!H331-мар.26!G331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фев.26!K332+мар.26!H332-мар.26!G332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фев.26!K333+мар.26!H333-мар.26!G333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фев.26!K334+мар.26!H334-мар.26!G334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фев.26!K335+мар.26!H335-мар.26!G335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фев.26!K336+мар.26!H336-мар.26!G336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фев.26!K337+мар.26!H337-мар.26!G337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фев.26!K338+мар.26!H338-мар.26!G338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фев.26!K339+мар.26!H339-мар.26!G339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фев.26!K340+мар.26!H340-мар.26!G340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фев.26!K341+мар.26!H341-мар.26!G341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фев.26!K342+мар.26!H342-мар.26!G342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фев.26!K343+мар.26!H343-мар.26!G343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фев.26!K344+мар.26!H344-мар.26!G344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фев.26!K345+мар.26!H345-мар.26!G345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фев.26!K346+мар.26!H346-мар.26!G346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фев.26!K347+мар.26!H347-мар.26!G347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фев.26!K348+мар.26!H348-мар.26!G348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фев.26!K349+мар.26!H349-мар.26!G349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фев.26!K350+мар.26!H350-мар.26!G350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фев.26!K351+мар.26!H351-мар.26!G351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9" priority="1" operator="lessThan">
      <formula>-0.1</formula>
    </cfRule>
  </conditionalFormatting>
  <conditionalFormatting sqref="H7:H351">
    <cfRule type="cellIs" dxfId="28" priority="3" operator="lessThan">
      <formula>-0.1</formula>
    </cfRule>
  </conditionalFormatting>
  <conditionalFormatting sqref="K1:K351">
    <cfRule type="cellIs" dxfId="27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A355-995F-4070-A684-9F24BAAF259F}">
  <dimension ref="A1:L355"/>
  <sheetViews>
    <sheetView zoomScale="130" zoomScaleNormal="130" workbookViewId="0">
      <selection activeCell="K7" sqref="K7:K351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46113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мар.26!K7+апр.26!H7-апр.26!G7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мар.26!K8+апр.26!H8-апр.26!G8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мар.26!K9+апр.26!H9-апр.26!G9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мар.26!K10+апр.26!H10-апр.26!G10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мар.26!K11+апр.26!H11-апр.26!G11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мар.26!K12+апр.26!H12-апр.26!G12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мар.26!K13+апр.26!H13-апр.26!G13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мар.26!K14+апр.26!H14-апр.26!G14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мар.26!K15+апр.26!H15-апр.26!G15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мар.26!K16+апр.26!H16-апр.26!G16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мар.26!K17+апр.26!H17-апр.26!G17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мар.26!K18+апр.26!H18-апр.26!G18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мар.26!K19+апр.26!H19-апр.26!G19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мар.26!K20+апр.26!H20-апр.26!G20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мар.26!K21+апр.26!H21-апр.26!G21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мар.26!K22+апр.26!H22-апр.26!G22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мар.26!K23+апр.26!H23-апр.26!G23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мар.26!K24+апр.26!H24-апр.26!G24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мар.26!K25+апр.26!H25-апр.26!G25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мар.26!K26+апр.26!H26-апр.26!G26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мар.26!K27+апр.26!H27-апр.26!G27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мар.26!K28+апр.26!H28-апр.26!G28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мар.26!K29+апр.26!H29-апр.26!G29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мар.26!K30+апр.26!H30-апр.26!G30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мар.26!K31+апр.26!H31-апр.26!G31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мар.26!K32+апр.26!H32-апр.26!G32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мар.26!K33+апр.26!H33-апр.26!G33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мар.26!K34+апр.26!H34-апр.26!G34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мар.26!K35+апр.26!H35-апр.26!G35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мар.26!K36+апр.26!H36-апр.26!G36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мар.26!K37+апр.26!H37-апр.26!G37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мар.26!K38+апр.26!H38-апр.26!G38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мар.26!K39+апр.26!H39-апр.26!G39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мар.26!K40+апр.26!H40-апр.26!G40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мар.26!K41+апр.26!H41-апр.26!G41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мар.26!K42+апр.26!H42-апр.26!G42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мар.26!K43+апр.26!H43-апр.26!G43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мар.26!K44+апр.26!H44-апр.26!G44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мар.26!K45+апр.26!H45-апр.26!G45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мар.26!K46+апр.26!H46-апр.26!G46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мар.26!K47+апр.26!H47-апр.26!G47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мар.26!K48+апр.26!H48-апр.26!G48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мар.26!K49+апр.26!H49-апр.26!G49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мар.26!K50+апр.26!H50-апр.26!G50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мар.26!K51+апр.26!H51-апр.26!G51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мар.26!K52+апр.26!H52-апр.26!G52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мар.26!K53+апр.26!H53-апр.26!G53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мар.26!K54+апр.26!H54-апр.26!G54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мар.26!K55+апр.26!H55-апр.26!G55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мар.26!K56+апр.26!H56-апр.26!G56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мар.26!K57+апр.26!H57-апр.26!G57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мар.26!K58+апр.26!H58-апр.26!G58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мар.26!K59+апр.26!H59-апр.26!G59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мар.26!K60+апр.26!H60-апр.26!G60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мар.26!K61+апр.26!H61-апр.26!G61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мар.26!K62+апр.26!H62-апр.26!G62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мар.26!K63+апр.26!H63-апр.26!G63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мар.26!K64+апр.26!H64-апр.26!G64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мар.26!K65+апр.26!H65-апр.26!G65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мар.26!K66+апр.26!H66-апр.26!G66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мар.26!K67+апр.26!H67-апр.26!G67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мар.26!K68+апр.26!H68-апр.26!G68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мар.26!K69+апр.26!H69-апр.26!G69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мар.26!K70+апр.26!H70-апр.26!G70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мар.26!K71+апр.26!H71-апр.26!G71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мар.26!K72+апр.26!H72-апр.26!G72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мар.26!K73+апр.26!H73-апр.26!G73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мар.26!K74+апр.26!H74-апр.26!G74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мар.26!K75+апр.26!H75-апр.26!G75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мар.26!K76+апр.26!H76-апр.26!G76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мар.26!K77+апр.26!H77-апр.26!G77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мар.26!K78+апр.26!H78-апр.26!G78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мар.26!K79+апр.26!H79-апр.26!G79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мар.26!K80+апр.26!H80-апр.26!G80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мар.26!K81+апр.26!H81-апр.26!G81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мар.26!K82+апр.26!H82-апр.26!G82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мар.26!K83+апр.26!H83-апр.26!G83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мар.26!K84+апр.26!H84-апр.26!G84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мар.26!K85+апр.26!H85-апр.26!G85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мар.26!K86+апр.26!H86-апр.26!G86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мар.26!K87+апр.26!H87-апр.26!G87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мар.26!K88+апр.26!H88-апр.26!G88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мар.26!K89+апр.26!H89-апр.26!G89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мар.26!K90+апр.26!H90-апр.26!G90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мар.26!K91+апр.26!H91-апр.26!G91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мар.26!K92+апр.26!H92-апр.26!G92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мар.26!K93+апр.26!H93-апр.26!G93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мар.26!K94+апр.26!H94-апр.26!G94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мар.26!K95+апр.26!H95-апр.26!G95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мар.26!K96+апр.26!H96-апр.26!G96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мар.26!K97+апр.26!H97-апр.26!G97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мар.26!K98+апр.26!H98-апр.26!G98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мар.26!K99+апр.26!H99-апр.26!G99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мар.26!K100+апр.26!H100-апр.26!G100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мар.26!K101+апр.26!H101-апр.26!G101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мар.26!K102+апр.26!H102-апр.26!G102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мар.26!K103+апр.26!H103-апр.26!G103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мар.26!K104+апр.26!H104-апр.26!G104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мар.26!K105+апр.26!H105-апр.26!G105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мар.26!K106+апр.26!H106-апр.26!G106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мар.26!K107+апр.26!H107-апр.26!G107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мар.26!K108+апр.26!H108-апр.26!G108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мар.26!K109+апр.26!H109-апр.26!G109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мар.26!K110+апр.26!H110-апр.26!G110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мар.26!K111+апр.26!H111-апр.26!G111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мар.26!K112+апр.26!H112-апр.26!G112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мар.26!K113+апр.26!H113-апр.26!G113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мар.26!K114+апр.26!H114-апр.26!G114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мар.26!K115+апр.26!H115-апр.26!G115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мар.26!K116+апр.26!H116-апр.26!G116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мар.26!K117+апр.26!H117-апр.26!G117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мар.26!K118+апр.26!H118-апр.26!G118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мар.26!K119+апр.26!H119-апр.26!G119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мар.26!K120+апр.26!H120-апр.26!G120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мар.26!K121+апр.26!H121-апр.26!G121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мар.26!K122+апр.26!H122-апр.26!G122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мар.26!K123+апр.26!H123-апр.26!G123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мар.26!K124+апр.26!H124-апр.26!G124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мар.26!K125+апр.26!H125-апр.26!G125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мар.26!K126+апр.26!H126-апр.26!G126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мар.26!K127+апр.26!H127-апр.26!G127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мар.26!K128+апр.26!H128-апр.26!G128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мар.26!K129+апр.26!H129-апр.26!G129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мар.26!K130+апр.26!H130-апр.26!G130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мар.26!K131+апр.26!H131-апр.26!G131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мар.26!K132+апр.26!H132-апр.26!G132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мар.26!K133+апр.26!H133-апр.26!G133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мар.26!K134+апр.26!H134-апр.26!G134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мар.26!K135+апр.26!H135-апр.26!G135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мар.26!K136+апр.26!H136-апр.26!G136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мар.26!K137+апр.26!H137-апр.26!G137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мар.26!K138+апр.26!H138-апр.26!G138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мар.26!K139+апр.26!H139-апр.26!G139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мар.26!K140+апр.26!H140-апр.26!G140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мар.26!K141+апр.26!H141-апр.26!G141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мар.26!K142+апр.26!H142-апр.26!G142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мар.26!K143+апр.26!H143-апр.26!G143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мар.26!K144+апр.26!H144-апр.26!G144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мар.26!K145+апр.26!H145-апр.26!G145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мар.26!K146+апр.26!H146-апр.26!G146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мар.26!K147+апр.26!H147-апр.26!G147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мар.26!K148+апр.26!H148-апр.26!G148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мар.26!K149+апр.26!H149-апр.26!G149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мар.26!K150+апр.26!H150-апр.26!G150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мар.26!K151+апр.26!H151-апр.26!G151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мар.26!K152+апр.26!H152-апр.26!G152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мар.26!K153+апр.26!H153-апр.26!G153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мар.26!K154+апр.26!H154-апр.26!G154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мар.26!K155+апр.26!H155-апр.26!G155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мар.26!K156+апр.26!H156-апр.26!G156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мар.26!K157+апр.26!H157-апр.26!G157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мар.26!K158+апр.26!H158-апр.26!G158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мар.26!K159+апр.26!H159-апр.26!G159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мар.26!K160+апр.26!H160-апр.26!G160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мар.26!K161+апр.26!H161-апр.26!G161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мар.26!K162+апр.26!H162-апр.26!G162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мар.26!K163+апр.26!H163-апр.26!G163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мар.26!K164+апр.26!H164-апр.26!G164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мар.26!K165+апр.26!H165-апр.26!G165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мар.26!K166+апр.26!H166-апр.26!G166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мар.26!K167+апр.26!H167-апр.26!G167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мар.26!K168+апр.26!H168-апр.26!G168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мар.26!K169+апр.26!H169-апр.26!G169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мар.26!K170+апр.26!H170-апр.26!G170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мар.26!K171+апр.26!H171-апр.26!G171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мар.26!K172+апр.26!H172-апр.26!G172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мар.26!K173+апр.26!H173-апр.26!G173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мар.26!K174+апр.26!H174-апр.26!G174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мар.26!K175+апр.26!H175-апр.26!G175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мар.26!K176+апр.26!H176-апр.26!G176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мар.26!K177+апр.26!H177-апр.26!G177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мар.26!K178+апр.26!H178-апр.26!G178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мар.26!K179+апр.26!H179-апр.26!G179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мар.26!K180+апр.26!H180-апр.26!G180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мар.26!K181+апр.26!H181-апр.26!G181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мар.26!K182+апр.26!H182-апр.26!G182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мар.26!K183+апр.26!H183-апр.26!G183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мар.26!K184+апр.26!H184-апр.26!G184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мар.26!K185+апр.26!H185-апр.26!G185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мар.26!K186+апр.26!H186-апр.26!G186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мар.26!K187+апр.26!H187-апр.26!G187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мар.26!K188+апр.26!H188-апр.26!G188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мар.26!K189+апр.26!H189-апр.26!G189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мар.26!K190+апр.26!H190-апр.26!G190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мар.26!K191+апр.26!H191-апр.26!G191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мар.26!K192+апр.26!H192-апр.26!G192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мар.26!K193+апр.26!H193-апр.26!G193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мар.26!K194+апр.26!H194-апр.26!G194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мар.26!K195+апр.26!H195-апр.26!G195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мар.26!K196+апр.26!H196-апр.26!G196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мар.26!K197+апр.26!H197-апр.26!G197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мар.26!K198+апр.26!H198-апр.26!G198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мар.26!K199+апр.26!H199-апр.26!G199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мар.26!K200+апр.26!H200-апр.26!G200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мар.26!K201+апр.26!H201-апр.26!G201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мар.26!K202+апр.26!H202-апр.26!G202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мар.26!K203+апр.26!H203-апр.26!G203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мар.26!K204+апр.26!H204-апр.26!G204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мар.26!K205+апр.26!H205-апр.26!G205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мар.26!K206+апр.26!H206-апр.26!G206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мар.26!K207+апр.26!H207-апр.26!G207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мар.26!K208+апр.26!H208-апр.26!G208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мар.26!K209+апр.26!H209-апр.26!G209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мар.26!K210+апр.26!H210-апр.26!G210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мар.26!K211+апр.26!H211-апр.26!G211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мар.26!K212+апр.26!H212-апр.26!G212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мар.26!K213+апр.26!H213-апр.26!G213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мар.26!K214+апр.26!H214-апр.26!G214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мар.26!K215+апр.26!H215-апр.26!G215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мар.26!K216+апр.26!H216-апр.26!G216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мар.26!K217+апр.26!H217-апр.26!G217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мар.26!K218+апр.26!H218-апр.26!G218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мар.26!K219+апр.26!H219-апр.26!G219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мар.26!K220+апр.26!H220-апр.26!G220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мар.26!K221+апр.26!H221-апр.26!G221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мар.26!K222+апр.26!H222-апр.26!G222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мар.26!K223+апр.26!H223-апр.26!G223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мар.26!K224+апр.26!H224-апр.26!G224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мар.26!K225+апр.26!H225-апр.26!G225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мар.26!K226+апр.26!H226-апр.26!G226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мар.26!K227+апр.26!H227-апр.26!G227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мар.26!K228+апр.26!H228-апр.26!G228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мар.26!K229+апр.26!H229-апр.26!G229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мар.26!K230+апр.26!H230-апр.26!G230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мар.26!K231+апр.26!H231-апр.26!G231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мар.26!K232+апр.26!H232-апр.26!G232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мар.26!K233+апр.26!H233-апр.26!G233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мар.26!K234+апр.26!H234-апр.26!G234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мар.26!K235+апр.26!H235-апр.26!G235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мар.26!K236+апр.26!H236-апр.26!G236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мар.26!K237+апр.26!H237-апр.26!G237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мар.26!K238+апр.26!H238-апр.26!G238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мар.26!K239+апр.26!H239-апр.26!G239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мар.26!K240+апр.26!H240-апр.26!G240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мар.26!K241+апр.26!H241-апр.26!G241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мар.26!K242+апр.26!H242-апр.26!G242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мар.26!K243+апр.26!H243-апр.26!G243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мар.26!K244+апр.26!H244-апр.26!G244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мар.26!K245+апр.26!H245-апр.26!G245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мар.26!K246+апр.26!H246-апр.26!G246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мар.26!K247+апр.26!H247-апр.26!G247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мар.26!K248+апр.26!H248-апр.26!G248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мар.26!K249+апр.26!H249-апр.26!G249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мар.26!K250+апр.26!H250-апр.26!G250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мар.26!K251+апр.26!H251-апр.26!G251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мар.26!K252+апр.26!H252-апр.26!G252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мар.26!K253+апр.26!H253-апр.26!G253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мар.26!K254+апр.26!H254-апр.26!G254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мар.26!K255+апр.26!H255-апр.26!G255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мар.26!K256+апр.26!H256-апр.26!G256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мар.26!K257+апр.26!H257-апр.26!G257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мар.26!K258+апр.26!H258-апр.26!G258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мар.26!K259+апр.26!H259-апр.26!G259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мар.26!K260+апр.26!H260-апр.26!G260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мар.26!K261+апр.26!H261-апр.26!G261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мар.26!K262+апр.26!H262-апр.26!G262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мар.26!K263+апр.26!H263-апр.26!G263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мар.26!K264+апр.26!H264-апр.26!G264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мар.26!K265+апр.26!H265-апр.26!G265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мар.26!K266+апр.26!H266-апр.26!G266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мар.26!K267+апр.26!H267-апр.26!G267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мар.26!K268+апр.26!H268-апр.26!G268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мар.26!K269+апр.26!H269-апр.26!G269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мар.26!K270+апр.26!H270-апр.26!G270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мар.26!K271+апр.26!H271-апр.26!G271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мар.26!K272+апр.26!H272-апр.26!G272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мар.26!K273+апр.26!H273-апр.26!G273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мар.26!K274+апр.26!H274-апр.26!G274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мар.26!K275+апр.26!H275-апр.26!G275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мар.26!K276+апр.26!H276-апр.26!G276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мар.26!K277+апр.26!H277-апр.26!G277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мар.26!K278+апр.26!H278-апр.26!G278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мар.26!K279+апр.26!H279-апр.26!G279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мар.26!K280+апр.26!H280-апр.26!G280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мар.26!K281+апр.26!H281-апр.26!G281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мар.26!K282+апр.26!H282-апр.26!G282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мар.26!K283+апр.26!H283-апр.26!G283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мар.26!K284+апр.26!H284-апр.26!G284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мар.26!K285+апр.26!H285-апр.26!G285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мар.26!K286+апр.26!H286-апр.26!G286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мар.26!K287+апр.26!H287-апр.26!G287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мар.26!K288+апр.26!H288-апр.26!G288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мар.26!K289+апр.26!H289-апр.26!G289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мар.26!K290+апр.26!H290-апр.26!G290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мар.26!K291+апр.26!H291-апр.26!G291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мар.26!K292+апр.26!H292-апр.26!G292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мар.26!K293+апр.26!H293-апр.26!G293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мар.26!K294+апр.26!H294-апр.26!G294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мар.26!K295+апр.26!H295-апр.26!G295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мар.26!K296+апр.26!H296-апр.26!G296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мар.26!K297+апр.26!H297-апр.26!G297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мар.26!K298+апр.26!H298-апр.26!G298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мар.26!K299+апр.26!H299-апр.26!G299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мар.26!K300+апр.26!H300-апр.26!G300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мар.26!K301+апр.26!H301-апр.26!G301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мар.26!K302+апр.26!H302-апр.26!G302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мар.26!K303+апр.26!H303-апр.26!G303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мар.26!K304+апр.26!H304-апр.26!G304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мар.26!K305+апр.26!H305-апр.26!G305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мар.26!K306+апр.26!H306-апр.26!G306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мар.26!K307+апр.26!H307-апр.26!G307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мар.26!K308+апр.26!H308-апр.26!G308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мар.26!K309+апр.26!H309-апр.26!G309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мар.26!K310+апр.26!H310-апр.26!G310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мар.26!K311+апр.26!H311-апр.26!G311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мар.26!K312+апр.26!H312-апр.26!G312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мар.26!K313+апр.26!H313-апр.26!G313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мар.26!K314+апр.26!H314-апр.26!G314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мар.26!K315+апр.26!H315-апр.26!G315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мар.26!K316+апр.26!H316-апр.26!G316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мар.26!K317+апр.26!H317-апр.26!G317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мар.26!K318+апр.26!H318-апр.26!G318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мар.26!K319+апр.26!H319-апр.26!G319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мар.26!K320+апр.26!H320-апр.26!G320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мар.26!K321+апр.26!H321-апр.26!G321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мар.26!K322+апр.26!H322-апр.26!G322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мар.26!K323+апр.26!H323-апр.26!G323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мар.26!K324+апр.26!H324-апр.26!G324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мар.26!K325+апр.26!H325-апр.26!G325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мар.26!K326+апр.26!H326-апр.26!G326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мар.26!K327+апр.26!H327-апр.26!G327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мар.26!K328+апр.26!H328-апр.26!G328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мар.26!K329+апр.26!H329-апр.26!G329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мар.26!K330+апр.26!H330-апр.26!G330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мар.26!K331+апр.26!H331-апр.26!G331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мар.26!K332+апр.26!H332-апр.26!G332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мар.26!K333+апр.26!H333-апр.26!G333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мар.26!K334+апр.26!H334-апр.26!G334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мар.26!K335+апр.26!H335-апр.26!G335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мар.26!K336+апр.26!H336-апр.26!G336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мар.26!K337+апр.26!H337-апр.26!G337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мар.26!K338+апр.26!H338-апр.26!G338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мар.26!K339+апр.26!H339-апр.26!G339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мар.26!K340+апр.26!H340-апр.26!G340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мар.26!K341+апр.26!H341-апр.26!G341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мар.26!K342+апр.26!H342-апр.26!G342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мар.26!K343+апр.26!H343-апр.26!G343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мар.26!K344+апр.26!H344-апр.26!G344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мар.26!K345+апр.26!H345-апр.26!G345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мар.26!K346+апр.26!H346-апр.26!G346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мар.26!K347+апр.26!H347-апр.26!G347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мар.26!K348+апр.26!H348-апр.26!G348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мар.26!K349+апр.26!H349-апр.26!G349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мар.26!K350+апр.26!H350-апр.26!G350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мар.26!K351+апр.26!H351-апр.26!G351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6" priority="1" operator="lessThan">
      <formula>-0.1</formula>
    </cfRule>
  </conditionalFormatting>
  <conditionalFormatting sqref="H7:H351">
    <cfRule type="cellIs" dxfId="25" priority="3" operator="lessThan">
      <formula>-0.1</formula>
    </cfRule>
  </conditionalFormatting>
  <conditionalFormatting sqref="K1:K351">
    <cfRule type="cellIs" dxfId="24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18BA-47DD-489A-A38F-FE8A7B71A614}">
  <dimension ref="A1:L355"/>
  <sheetViews>
    <sheetView zoomScale="130" zoomScaleNormal="130" workbookViewId="0">
      <selection activeCell="K8" sqref="K8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46143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апр.26!K7+май.26!H7-май.26!G7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апр.26!K8+май.26!H8-май.26!G8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апр.26!K9+май.26!H9-май.26!G9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апр.26!K10+май.26!H10-май.26!G10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апр.26!K11+май.26!H11-май.26!G11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апр.26!K12+май.26!H12-май.26!G12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апр.26!K13+май.26!H13-май.26!G13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апр.26!K14+май.26!H14-май.26!G14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апр.26!K15+май.26!H15-май.26!G15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апр.26!K16+май.26!H16-май.26!G16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апр.26!K17+май.26!H17-май.26!G17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апр.26!K18+май.26!H18-май.26!G18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апр.26!K19+май.26!H19-май.26!G19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апр.26!K20+май.26!H20-май.26!G20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апр.26!K21+май.26!H21-май.26!G21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апр.26!K22+май.26!H22-май.26!G22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апр.26!K23+май.26!H23-май.26!G23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апр.26!K24+май.26!H24-май.26!G24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апр.26!K25+май.26!H25-май.26!G25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апр.26!K26+май.26!H26-май.26!G26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апр.26!K27+май.26!H27-май.26!G27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апр.26!K28+май.26!H28-май.26!G28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апр.26!K29+май.26!H29-май.26!G29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апр.26!K30+май.26!H30-май.26!G30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апр.26!K31+май.26!H31-май.26!G31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апр.26!K32+май.26!H32-май.26!G32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апр.26!K33+май.26!H33-май.26!G33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апр.26!K34+май.26!H34-май.26!G34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апр.26!K35+май.26!H35-май.26!G35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апр.26!K36+май.26!H36-май.26!G36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апр.26!K37+май.26!H37-май.26!G37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апр.26!K38+май.26!H38-май.26!G38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апр.26!K39+май.26!H39-май.26!G39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апр.26!K40+май.26!H40-май.26!G40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апр.26!K41+май.26!H41-май.26!G41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апр.26!K42+май.26!H42-май.26!G42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апр.26!K43+май.26!H43-май.26!G43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апр.26!K44+май.26!H44-май.26!G44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апр.26!K45+май.26!H45-май.26!G45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апр.26!K46+май.26!H46-май.26!G46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апр.26!K47+май.26!H47-май.26!G47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апр.26!K48+май.26!H48-май.26!G48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апр.26!K49+май.26!H49-май.26!G49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апр.26!K50+май.26!H50-май.26!G50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апр.26!K51+май.26!H51-май.26!G51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апр.26!K52+май.26!H52-май.26!G52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апр.26!K53+май.26!H53-май.26!G53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апр.26!K54+май.26!H54-май.26!G54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апр.26!K55+май.26!H55-май.26!G55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апр.26!K56+май.26!H56-май.26!G56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апр.26!K57+май.26!H57-май.26!G57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апр.26!K58+май.26!H58-май.26!G58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апр.26!K59+май.26!H59-май.26!G59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апр.26!K60+май.26!H60-май.26!G60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апр.26!K61+май.26!H61-май.26!G61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апр.26!K62+май.26!H62-май.26!G62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апр.26!K63+май.26!H63-май.26!G63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апр.26!K64+май.26!H64-май.26!G64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апр.26!K65+май.26!H65-май.26!G65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апр.26!K66+май.26!H66-май.26!G66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апр.26!K67+май.26!H67-май.26!G67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апр.26!K68+май.26!H68-май.26!G68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апр.26!K69+май.26!H69-май.26!G69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апр.26!K70+май.26!H70-май.26!G70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апр.26!K71+май.26!H71-май.26!G71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апр.26!K72+май.26!H72-май.26!G72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апр.26!K73+май.26!H73-май.26!G73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апр.26!K74+май.26!H74-май.26!G74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апр.26!K75+май.26!H75-май.26!G75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апр.26!K76+май.26!H76-май.26!G76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апр.26!K77+май.26!H77-май.26!G77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апр.26!K78+май.26!H78-май.26!G78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апр.26!K79+май.26!H79-май.26!G79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апр.26!K80+май.26!H80-май.26!G80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апр.26!K81+май.26!H81-май.26!G81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апр.26!K82+май.26!H82-май.26!G82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апр.26!K83+май.26!H83-май.26!G83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апр.26!K84+май.26!H84-май.26!G84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апр.26!K85+май.26!H85-май.26!G85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апр.26!K86+май.26!H86-май.26!G86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апр.26!K87+май.26!H87-май.26!G87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апр.26!K88+май.26!H88-май.26!G88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апр.26!K89+май.26!H89-май.26!G89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апр.26!K90+май.26!H90-май.26!G90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апр.26!K91+май.26!H91-май.26!G91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апр.26!K92+май.26!H92-май.26!G92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апр.26!K93+май.26!H93-май.26!G93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апр.26!K94+май.26!H94-май.26!G94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апр.26!K95+май.26!H95-май.26!G95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апр.26!K96+май.26!H96-май.26!G96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апр.26!K97+май.26!H97-май.26!G97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апр.26!K98+май.26!H98-май.26!G98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апр.26!K99+май.26!H99-май.26!G99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апр.26!K100+май.26!H100-май.26!G100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апр.26!K101+май.26!H101-май.26!G101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апр.26!K102+май.26!H102-май.26!G102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апр.26!K103+май.26!H103-май.26!G103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апр.26!K104+май.26!H104-май.26!G104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апр.26!K105+май.26!H105-май.26!G105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апр.26!K106+май.26!H106-май.26!G106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апр.26!K107+май.26!H107-май.26!G107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апр.26!K108+май.26!H108-май.26!G108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апр.26!K109+май.26!H109-май.26!G109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апр.26!K110+май.26!H110-май.26!G110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апр.26!K111+май.26!H111-май.26!G111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апр.26!K112+май.26!H112-май.26!G112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апр.26!K113+май.26!H113-май.26!G113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апр.26!K114+май.26!H114-май.26!G114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апр.26!K115+май.26!H115-май.26!G115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апр.26!K116+май.26!H116-май.26!G116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апр.26!K117+май.26!H117-май.26!G117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апр.26!K118+май.26!H118-май.26!G118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апр.26!K119+май.26!H119-май.26!G119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апр.26!K120+май.26!H120-май.26!G120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апр.26!K121+май.26!H121-май.26!G121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апр.26!K122+май.26!H122-май.26!G122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апр.26!K123+май.26!H123-май.26!G123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апр.26!K124+май.26!H124-май.26!G124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апр.26!K125+май.26!H125-май.26!G125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апр.26!K126+май.26!H126-май.26!G126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апр.26!K127+май.26!H127-май.26!G127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апр.26!K128+май.26!H128-май.26!G128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апр.26!K129+май.26!H129-май.26!G129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апр.26!K130+май.26!H130-май.26!G130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апр.26!K131+май.26!H131-май.26!G131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апр.26!K132+май.26!H132-май.26!G132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апр.26!K133+май.26!H133-май.26!G133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апр.26!K134+май.26!H134-май.26!G134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апр.26!K135+май.26!H135-май.26!G135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апр.26!K136+май.26!H136-май.26!G136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апр.26!K137+май.26!H137-май.26!G137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апр.26!K138+май.26!H138-май.26!G138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апр.26!K139+май.26!H139-май.26!G139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апр.26!K140+май.26!H140-май.26!G140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апр.26!K141+май.26!H141-май.26!G141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апр.26!K142+май.26!H142-май.26!G142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апр.26!K143+май.26!H143-май.26!G143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апр.26!K144+май.26!H144-май.26!G144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апр.26!K145+май.26!H145-май.26!G145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апр.26!K146+май.26!H146-май.26!G146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апр.26!K147+май.26!H147-май.26!G147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апр.26!K148+май.26!H148-май.26!G148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апр.26!K149+май.26!H149-май.26!G149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апр.26!K150+май.26!H150-май.26!G150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апр.26!K151+май.26!H151-май.26!G151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апр.26!K152+май.26!H152-май.26!G152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апр.26!K153+май.26!H153-май.26!G153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апр.26!K154+май.26!H154-май.26!G154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апр.26!K155+май.26!H155-май.26!G155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апр.26!K156+май.26!H156-май.26!G156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апр.26!K157+май.26!H157-май.26!G157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апр.26!K158+май.26!H158-май.26!G158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апр.26!K159+май.26!H159-май.26!G159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апр.26!K160+май.26!H160-май.26!G160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апр.26!K161+май.26!H161-май.26!G161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апр.26!K162+май.26!H162-май.26!G162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апр.26!K163+май.26!H163-май.26!G163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апр.26!K164+май.26!H164-май.26!G164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апр.26!K165+май.26!H165-май.26!G165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апр.26!K166+май.26!H166-май.26!G166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апр.26!K167+май.26!H167-май.26!G167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апр.26!K168+май.26!H168-май.26!G168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апр.26!K169+май.26!H169-май.26!G169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апр.26!K170+май.26!H170-май.26!G170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апр.26!K171+май.26!H171-май.26!G171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апр.26!K172+май.26!H172-май.26!G172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апр.26!K173+май.26!H173-май.26!G173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апр.26!K174+май.26!H174-май.26!G174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апр.26!K175+май.26!H175-май.26!G175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апр.26!K176+май.26!H176-май.26!G176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апр.26!K177+май.26!H177-май.26!G177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апр.26!K178+май.26!H178-май.26!G178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апр.26!K179+май.26!H179-май.26!G179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апр.26!K180+май.26!H180-май.26!G180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апр.26!K181+май.26!H181-май.26!G181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апр.26!K182+май.26!H182-май.26!G182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апр.26!K183+май.26!H183-май.26!G183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апр.26!K184+май.26!H184-май.26!G184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апр.26!K185+май.26!H185-май.26!G185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апр.26!K186+май.26!H186-май.26!G186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апр.26!K187+май.26!H187-май.26!G187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апр.26!K188+май.26!H188-май.26!G188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апр.26!K189+май.26!H189-май.26!G189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апр.26!K190+май.26!H190-май.26!G190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апр.26!K191+май.26!H191-май.26!G191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апр.26!K192+май.26!H192-май.26!G192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апр.26!K193+май.26!H193-май.26!G193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апр.26!K194+май.26!H194-май.26!G194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апр.26!K195+май.26!H195-май.26!G195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апр.26!K196+май.26!H196-май.26!G196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апр.26!K197+май.26!H197-май.26!G197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апр.26!K198+май.26!H198-май.26!G198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апр.26!K199+май.26!H199-май.26!G199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апр.26!K200+май.26!H200-май.26!G200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апр.26!K201+май.26!H201-май.26!G201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апр.26!K202+май.26!H202-май.26!G202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апр.26!K203+май.26!H203-май.26!G203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апр.26!K204+май.26!H204-май.26!G204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апр.26!K205+май.26!H205-май.26!G205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апр.26!K206+май.26!H206-май.26!G206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апр.26!K207+май.26!H207-май.26!G207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апр.26!K208+май.26!H208-май.26!G208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апр.26!K209+май.26!H209-май.26!G209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апр.26!K210+май.26!H210-май.26!G210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апр.26!K211+май.26!H211-май.26!G211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апр.26!K212+май.26!H212-май.26!G212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апр.26!K213+май.26!H213-май.26!G213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апр.26!K214+май.26!H214-май.26!G214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апр.26!K215+май.26!H215-май.26!G215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апр.26!K216+май.26!H216-май.26!G216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апр.26!K217+май.26!H217-май.26!G217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апр.26!K218+май.26!H218-май.26!G218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апр.26!K219+май.26!H219-май.26!G219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апр.26!K220+май.26!H220-май.26!G220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апр.26!K221+май.26!H221-май.26!G221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апр.26!K222+май.26!H222-май.26!G222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апр.26!K223+май.26!H223-май.26!G223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апр.26!K224+май.26!H224-май.26!G224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апр.26!K225+май.26!H225-май.26!G225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апр.26!K226+май.26!H226-май.26!G226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апр.26!K227+май.26!H227-май.26!G227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апр.26!K228+май.26!H228-май.26!G228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апр.26!K229+май.26!H229-май.26!G229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апр.26!K230+май.26!H230-май.26!G230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апр.26!K231+май.26!H231-май.26!G231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апр.26!K232+май.26!H232-май.26!G232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апр.26!K233+май.26!H233-май.26!G233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апр.26!K234+май.26!H234-май.26!G234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апр.26!K235+май.26!H235-май.26!G235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апр.26!K236+май.26!H236-май.26!G236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апр.26!K237+май.26!H237-май.26!G237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апр.26!K238+май.26!H238-май.26!G238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апр.26!K239+май.26!H239-май.26!G239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апр.26!K240+май.26!H240-май.26!G240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апр.26!K241+май.26!H241-май.26!G241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апр.26!K242+май.26!H242-май.26!G242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апр.26!K243+май.26!H243-май.26!G243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апр.26!K244+май.26!H244-май.26!G244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апр.26!K245+май.26!H245-май.26!G245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апр.26!K246+май.26!H246-май.26!G246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апр.26!K247+май.26!H247-май.26!G247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апр.26!K248+май.26!H248-май.26!G248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апр.26!K249+май.26!H249-май.26!G249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апр.26!K250+май.26!H250-май.26!G250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апр.26!K251+май.26!H251-май.26!G251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апр.26!K252+май.26!H252-май.26!G252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апр.26!K253+май.26!H253-май.26!G253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апр.26!K254+май.26!H254-май.26!G254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апр.26!K255+май.26!H255-май.26!G255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апр.26!K256+май.26!H256-май.26!G256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апр.26!K257+май.26!H257-май.26!G257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апр.26!K258+май.26!H258-май.26!G258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апр.26!K259+май.26!H259-май.26!G259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апр.26!K260+май.26!H260-май.26!G260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апр.26!K261+май.26!H261-май.26!G261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апр.26!K262+май.26!H262-май.26!G262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апр.26!K263+май.26!H263-май.26!G263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апр.26!K264+май.26!H264-май.26!G264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апр.26!K265+май.26!H265-май.26!G265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апр.26!K266+май.26!H266-май.26!G266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апр.26!K267+май.26!H267-май.26!G267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апр.26!K268+май.26!H268-май.26!G268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апр.26!K269+май.26!H269-май.26!G269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апр.26!K270+май.26!H270-май.26!G270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апр.26!K271+май.26!H271-май.26!G271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апр.26!K272+май.26!H272-май.26!G272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апр.26!K273+май.26!H273-май.26!G273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апр.26!K274+май.26!H274-май.26!G274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апр.26!K275+май.26!H275-май.26!G275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апр.26!K276+май.26!H276-май.26!G276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апр.26!K277+май.26!H277-май.26!G277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апр.26!K278+май.26!H278-май.26!G278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апр.26!K279+май.26!H279-май.26!G279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апр.26!K280+май.26!H280-май.26!G280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апр.26!K281+май.26!H281-май.26!G281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апр.26!K282+май.26!H282-май.26!G282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апр.26!K283+май.26!H283-май.26!G283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апр.26!K284+май.26!H284-май.26!G284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апр.26!K285+май.26!H285-май.26!G285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апр.26!K286+май.26!H286-май.26!G286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апр.26!K287+май.26!H287-май.26!G287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апр.26!K288+май.26!H288-май.26!G288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апр.26!K289+май.26!H289-май.26!G289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апр.26!K290+май.26!H290-май.26!G290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апр.26!K291+май.26!H291-май.26!G291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апр.26!K292+май.26!H292-май.26!G292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апр.26!K293+май.26!H293-май.26!G293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апр.26!K294+май.26!H294-май.26!G294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апр.26!K295+май.26!H295-май.26!G295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апр.26!K296+май.26!H296-май.26!G296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апр.26!K297+май.26!H297-май.26!G297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апр.26!K298+май.26!H298-май.26!G298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апр.26!K299+май.26!H299-май.26!G299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апр.26!K300+май.26!H300-май.26!G300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апр.26!K301+май.26!H301-май.26!G301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апр.26!K302+май.26!H302-май.26!G302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апр.26!K303+май.26!H303-май.26!G303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апр.26!K304+май.26!H304-май.26!G304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апр.26!K305+май.26!H305-май.26!G305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апр.26!K306+май.26!H306-май.26!G306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апр.26!K307+май.26!H307-май.26!G307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апр.26!K308+май.26!H308-май.26!G308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апр.26!K309+май.26!H309-май.26!G309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апр.26!K310+май.26!H310-май.26!G310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апр.26!K311+май.26!H311-май.26!G311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апр.26!K312+май.26!H312-май.26!G312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апр.26!K313+май.26!H313-май.26!G313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апр.26!K314+май.26!H314-май.26!G314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апр.26!K315+май.26!H315-май.26!G315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апр.26!K316+май.26!H316-май.26!G316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апр.26!K317+май.26!H317-май.26!G317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апр.26!K318+май.26!H318-май.26!G318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апр.26!K319+май.26!H319-май.26!G319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апр.26!K320+май.26!H320-май.26!G320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апр.26!K321+май.26!H321-май.26!G321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апр.26!K322+май.26!H322-май.26!G322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апр.26!K323+май.26!H323-май.26!G323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апр.26!K324+май.26!H324-май.26!G324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апр.26!K325+май.26!H325-май.26!G325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апр.26!K326+май.26!H326-май.26!G326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апр.26!K327+май.26!H327-май.26!G327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апр.26!K328+май.26!H328-май.26!G328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апр.26!K329+май.26!H329-май.26!G329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апр.26!K330+май.26!H330-май.26!G330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апр.26!K331+май.26!H331-май.26!G331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апр.26!K332+май.26!H332-май.26!G332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апр.26!K333+май.26!H333-май.26!G333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апр.26!K334+май.26!H334-май.26!G334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апр.26!K335+май.26!H335-май.26!G335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апр.26!K336+май.26!H336-май.26!G336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апр.26!K337+май.26!H337-май.26!G337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апр.26!K338+май.26!H338-май.26!G338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апр.26!K339+май.26!H339-май.26!G339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апр.26!K340+май.26!H340-май.26!G340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апр.26!K341+май.26!H341-май.26!G341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апр.26!K342+май.26!H342-май.26!G342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апр.26!K343+май.26!H343-май.26!G343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апр.26!K344+май.26!H344-май.26!G344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апр.26!K345+май.26!H345-май.26!G345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апр.26!K346+май.26!H346-май.26!G346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апр.26!K347+май.26!H347-май.26!G347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апр.26!K348+май.26!H348-май.26!G348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апр.26!K349+май.26!H349-май.26!G349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апр.26!K350+май.26!H350-май.26!G350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апр.26!K351+май.26!H351-май.26!G351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3" priority="1" operator="lessThan">
      <formula>-0.1</formula>
    </cfRule>
  </conditionalFormatting>
  <conditionalFormatting sqref="H7:H351">
    <cfRule type="cellIs" dxfId="22" priority="3" operator="lessThan">
      <formula>-0.1</formula>
    </cfRule>
  </conditionalFormatting>
  <conditionalFormatting sqref="K1:K351">
    <cfRule type="cellIs" dxfId="21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579"/>
  <sheetViews>
    <sheetView topLeftCell="A70" zoomScale="115" zoomScaleNormal="115" workbookViewId="0">
      <selection activeCell="C42" sqref="C42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1.7109375" bestFit="1" customWidth="1"/>
    <col min="4" max="4" width="13" customWidth="1"/>
    <col min="5" max="5" width="10" bestFit="1" customWidth="1"/>
    <col min="6" max="6" width="9.28515625" bestFit="1" customWidth="1"/>
    <col min="7" max="7" width="11.85546875" customWidth="1"/>
    <col min="8" max="8" width="13.140625" bestFit="1" customWidth="1"/>
    <col min="9" max="9" width="12.28515625" style="2" customWidth="1"/>
    <col min="10" max="10" width="11.28515625" bestFit="1" customWidth="1"/>
    <col min="11" max="11" width="12.42578125" customWidth="1"/>
    <col min="12" max="12" width="20.85546875" customWidth="1"/>
    <col min="15" max="15" width="10.85546875" customWidth="1"/>
  </cols>
  <sheetData>
    <row r="1" spans="1:17" x14ac:dyDescent="0.25">
      <c r="A1" s="121"/>
      <c r="B1" s="121"/>
      <c r="C1" s="121"/>
      <c r="D1" s="121"/>
      <c r="E1" s="121"/>
      <c r="F1" s="121"/>
      <c r="G1" s="121"/>
      <c r="H1" s="121"/>
      <c r="I1" s="122"/>
      <c r="J1" s="121"/>
      <c r="K1" s="121"/>
      <c r="L1" s="52"/>
      <c r="M1" s="52"/>
    </row>
    <row r="2" spans="1:17" x14ac:dyDescent="0.25">
      <c r="A2" s="121"/>
      <c r="B2" s="121"/>
      <c r="C2" s="121"/>
      <c r="D2" s="121"/>
      <c r="E2" s="121"/>
      <c r="F2" s="121"/>
      <c r="G2" s="121"/>
      <c r="H2" s="121"/>
      <c r="I2" s="122"/>
      <c r="J2" s="121"/>
      <c r="K2" s="121"/>
      <c r="L2" s="52"/>
      <c r="M2" s="52"/>
    </row>
    <row r="3" spans="1:17" x14ac:dyDescent="0.25">
      <c r="A3" s="123" t="s">
        <v>27</v>
      </c>
      <c r="B3" s="123"/>
      <c r="C3" s="123"/>
      <c r="D3" s="123"/>
      <c r="E3" s="123"/>
      <c r="F3" s="123"/>
      <c r="G3" s="123"/>
      <c r="H3" s="123"/>
      <c r="I3" s="124"/>
      <c r="J3" s="123"/>
      <c r="K3" s="123"/>
      <c r="L3" s="52" t="s">
        <v>28</v>
      </c>
      <c r="M3" s="52"/>
    </row>
    <row r="4" spans="1:17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  <c r="L4" s="52"/>
      <c r="M4" s="52"/>
    </row>
    <row r="5" spans="1:17" ht="15" customHeight="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  <c r="L5" s="52"/>
      <c r="M5" s="52"/>
    </row>
    <row r="6" spans="1:17" ht="45" customHeight="1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29"/>
      <c r="J6" s="129"/>
      <c r="K6" s="125"/>
      <c r="L6" s="52"/>
      <c r="M6" s="52"/>
    </row>
    <row r="7" spans="1:17" x14ac:dyDescent="0.25">
      <c r="A7" s="35"/>
      <c r="B7" s="11">
        <v>0</v>
      </c>
      <c r="C7" s="12">
        <v>3822</v>
      </c>
      <c r="D7" s="12">
        <v>4826</v>
      </c>
      <c r="E7" s="13">
        <f>D7-C7</f>
        <v>1004</v>
      </c>
      <c r="F7" s="13">
        <v>7.33</v>
      </c>
      <c r="G7" s="13">
        <f t="shared" ref="G7:G71" si="0">F7*E7</f>
        <v>7359.32</v>
      </c>
      <c r="H7" s="13">
        <v>7359.32</v>
      </c>
      <c r="I7" s="109"/>
      <c r="J7" s="50"/>
      <c r="K7" s="13">
        <f>H7-G7</f>
        <v>0</v>
      </c>
      <c r="L7" s="52"/>
      <c r="M7" s="52"/>
    </row>
    <row r="8" spans="1:17" x14ac:dyDescent="0.25">
      <c r="A8" s="15"/>
      <c r="B8" s="109">
        <v>1</v>
      </c>
      <c r="C8" s="12">
        <v>96617</v>
      </c>
      <c r="D8" s="12">
        <v>99040</v>
      </c>
      <c r="E8" s="13">
        <f t="shared" ref="E8:E17" si="1">D8-C8</f>
        <v>2423</v>
      </c>
      <c r="F8" s="68">
        <v>5.13</v>
      </c>
      <c r="G8" s="13">
        <f t="shared" si="0"/>
        <v>12429.99</v>
      </c>
      <c r="H8" s="13">
        <v>15000</v>
      </c>
      <c r="I8" s="109">
        <v>258081</v>
      </c>
      <c r="J8" s="50">
        <v>45665</v>
      </c>
      <c r="K8" s="13">
        <f t="shared" ref="K8:K71" si="2">H8-G8</f>
        <v>2570.0100000000002</v>
      </c>
      <c r="L8" s="56">
        <v>14957101</v>
      </c>
      <c r="M8" s="55"/>
      <c r="N8" s="54"/>
      <c r="O8" s="54"/>
      <c r="P8" s="54"/>
      <c r="Q8" s="54"/>
    </row>
    <row r="9" spans="1:17" x14ac:dyDescent="0.25">
      <c r="A9" s="15"/>
      <c r="B9" s="109">
        <v>2</v>
      </c>
      <c r="C9" s="12">
        <v>1170</v>
      </c>
      <c r="D9" s="12">
        <v>1170</v>
      </c>
      <c r="E9" s="13">
        <f t="shared" si="1"/>
        <v>0</v>
      </c>
      <c r="F9" s="13">
        <v>7.33</v>
      </c>
      <c r="G9" s="13">
        <f t="shared" si="0"/>
        <v>0</v>
      </c>
      <c r="H9" s="13"/>
      <c r="I9" s="109"/>
      <c r="J9" s="50"/>
      <c r="K9" s="13">
        <f t="shared" si="2"/>
        <v>0</v>
      </c>
      <c r="L9" s="56"/>
      <c r="M9" s="55"/>
      <c r="N9" s="54"/>
      <c r="O9" s="54"/>
      <c r="P9" s="54"/>
      <c r="Q9" s="54"/>
    </row>
    <row r="10" spans="1:17" x14ac:dyDescent="0.25">
      <c r="A10" s="115"/>
      <c r="B10" s="109">
        <v>3</v>
      </c>
      <c r="C10" s="12">
        <v>20741</v>
      </c>
      <c r="D10" s="12">
        <v>21662</v>
      </c>
      <c r="E10" s="13">
        <f t="shared" si="1"/>
        <v>921</v>
      </c>
      <c r="F10" s="13">
        <v>7.33</v>
      </c>
      <c r="G10" s="13">
        <f t="shared" si="0"/>
        <v>6750.93</v>
      </c>
      <c r="H10" s="13">
        <v>5381</v>
      </c>
      <c r="I10" s="109">
        <v>854183</v>
      </c>
      <c r="J10" s="50">
        <v>45673</v>
      </c>
      <c r="K10" s="13">
        <f t="shared" si="2"/>
        <v>-1369.9300000000003</v>
      </c>
      <c r="L10" s="52"/>
      <c r="M10" s="52"/>
    </row>
    <row r="11" spans="1:17" x14ac:dyDescent="0.25">
      <c r="A11" s="111"/>
      <c r="B11" s="109">
        <v>4</v>
      </c>
      <c r="C11" s="12">
        <v>65312</v>
      </c>
      <c r="D11" s="12">
        <v>66564</v>
      </c>
      <c r="E11" s="13">
        <f t="shared" si="1"/>
        <v>1252</v>
      </c>
      <c r="F11" s="93">
        <v>0</v>
      </c>
      <c r="G11" s="13">
        <f t="shared" si="0"/>
        <v>0</v>
      </c>
      <c r="H11" s="13"/>
      <c r="I11" s="109"/>
      <c r="J11" s="50"/>
      <c r="K11" s="13">
        <f t="shared" si="2"/>
        <v>0</v>
      </c>
      <c r="L11" s="52">
        <v>14950743</v>
      </c>
      <c r="M11" s="52"/>
    </row>
    <row r="12" spans="1:17" x14ac:dyDescent="0.25">
      <c r="A12" s="111"/>
      <c r="B12" s="109">
        <v>5</v>
      </c>
      <c r="C12" s="12">
        <v>70046</v>
      </c>
      <c r="D12" s="12">
        <v>70821</v>
      </c>
      <c r="E12" s="13">
        <f t="shared" si="1"/>
        <v>775</v>
      </c>
      <c r="F12" s="13">
        <v>7.33</v>
      </c>
      <c r="G12" s="13">
        <f t="shared" si="0"/>
        <v>5680.75</v>
      </c>
      <c r="H12" s="13">
        <v>5000</v>
      </c>
      <c r="I12" s="109">
        <v>84466</v>
      </c>
      <c r="J12" s="50">
        <v>45660</v>
      </c>
      <c r="K12" s="13">
        <f t="shared" si="2"/>
        <v>-680.75</v>
      </c>
      <c r="L12" s="52"/>
      <c r="M12" s="52"/>
    </row>
    <row r="13" spans="1:17" x14ac:dyDescent="0.25">
      <c r="A13" s="111"/>
      <c r="B13" s="109">
        <v>6</v>
      </c>
      <c r="C13" s="12"/>
      <c r="D13" s="12"/>
      <c r="E13" s="13">
        <f t="shared" si="1"/>
        <v>0</v>
      </c>
      <c r="F13" s="13">
        <v>7.33</v>
      </c>
      <c r="G13" s="13">
        <f t="shared" si="0"/>
        <v>0</v>
      </c>
      <c r="H13" s="13"/>
      <c r="I13" s="109"/>
      <c r="J13" s="50"/>
      <c r="K13" s="13">
        <f t="shared" si="2"/>
        <v>0</v>
      </c>
      <c r="L13" s="52"/>
      <c r="M13" s="52"/>
    </row>
    <row r="14" spans="1:17" x14ac:dyDescent="0.25">
      <c r="A14" s="111"/>
      <c r="B14" s="109">
        <v>7</v>
      </c>
      <c r="C14" s="12">
        <v>7795</v>
      </c>
      <c r="D14" s="12">
        <v>7799</v>
      </c>
      <c r="E14" s="13">
        <f t="shared" si="1"/>
        <v>4</v>
      </c>
      <c r="F14" s="13">
        <v>7.33</v>
      </c>
      <c r="G14" s="13">
        <f t="shared" si="0"/>
        <v>29.32</v>
      </c>
      <c r="H14" s="13"/>
      <c r="I14" s="109"/>
      <c r="J14" s="50"/>
      <c r="K14" s="13">
        <f t="shared" si="2"/>
        <v>-29.32</v>
      </c>
      <c r="L14" s="52"/>
      <c r="M14" s="52"/>
    </row>
    <row r="15" spans="1:17" x14ac:dyDescent="0.25">
      <c r="A15" s="111"/>
      <c r="B15" s="109">
        <v>8</v>
      </c>
      <c r="C15" s="12">
        <v>46361</v>
      </c>
      <c r="D15" s="12">
        <v>47762</v>
      </c>
      <c r="E15" s="13">
        <f t="shared" si="1"/>
        <v>1401</v>
      </c>
      <c r="F15" s="13">
        <v>7.33</v>
      </c>
      <c r="G15" s="13">
        <f t="shared" si="0"/>
        <v>10269.33</v>
      </c>
      <c r="H15" s="13">
        <v>8500</v>
      </c>
      <c r="I15" s="109">
        <v>149215</v>
      </c>
      <c r="J15" s="50">
        <v>45679</v>
      </c>
      <c r="K15" s="13">
        <f t="shared" si="2"/>
        <v>-1769.33</v>
      </c>
      <c r="L15" s="52"/>
      <c r="M15" s="52"/>
    </row>
    <row r="16" spans="1:17" x14ac:dyDescent="0.25">
      <c r="A16" s="115"/>
      <c r="B16" s="109">
        <v>9</v>
      </c>
      <c r="C16" s="12"/>
      <c r="D16" s="12"/>
      <c r="E16" s="13">
        <f t="shared" si="1"/>
        <v>0</v>
      </c>
      <c r="F16" s="13">
        <v>7.33</v>
      </c>
      <c r="G16" s="13">
        <f t="shared" si="0"/>
        <v>0</v>
      </c>
      <c r="H16" s="13"/>
      <c r="I16" s="109"/>
      <c r="J16" s="50"/>
      <c r="K16" s="13">
        <f t="shared" si="2"/>
        <v>0</v>
      </c>
      <c r="L16" s="52"/>
      <c r="M16" s="52"/>
    </row>
    <row r="17" spans="1:13" x14ac:dyDescent="0.25">
      <c r="A17" s="111"/>
      <c r="B17" s="109">
        <v>10</v>
      </c>
      <c r="C17" s="12"/>
      <c r="D17" s="12"/>
      <c r="E17" s="13">
        <f t="shared" si="1"/>
        <v>0</v>
      </c>
      <c r="F17" s="13">
        <v>7.33</v>
      </c>
      <c r="G17" s="13">
        <f t="shared" si="0"/>
        <v>0</v>
      </c>
      <c r="H17" s="13"/>
      <c r="I17" s="109"/>
      <c r="J17" s="50"/>
      <c r="K17" s="13">
        <f t="shared" si="2"/>
        <v>0</v>
      </c>
      <c r="L17" s="52"/>
      <c r="M17" s="52"/>
    </row>
    <row r="18" spans="1:13" x14ac:dyDescent="0.25">
      <c r="A18" s="111"/>
      <c r="B18" s="109">
        <v>11</v>
      </c>
      <c r="C18" s="12">
        <v>40088</v>
      </c>
      <c r="D18" s="12">
        <v>41730</v>
      </c>
      <c r="E18" s="13">
        <f t="shared" ref="E18:E73" si="3">D18-C18</f>
        <v>1642</v>
      </c>
      <c r="F18" s="13">
        <v>7.33</v>
      </c>
      <c r="G18" s="13">
        <f t="shared" si="0"/>
        <v>12035.86</v>
      </c>
      <c r="H18" s="13"/>
      <c r="I18" s="109"/>
      <c r="J18" s="50"/>
      <c r="K18" s="13">
        <f t="shared" si="2"/>
        <v>-12035.86</v>
      </c>
      <c r="L18" s="52"/>
      <c r="M18" s="52"/>
    </row>
    <row r="19" spans="1:13" x14ac:dyDescent="0.25">
      <c r="A19" s="15"/>
      <c r="B19" s="109">
        <v>12</v>
      </c>
      <c r="C19" s="12">
        <v>58147</v>
      </c>
      <c r="D19" s="12">
        <v>59721</v>
      </c>
      <c r="E19" s="13">
        <f t="shared" si="3"/>
        <v>1574</v>
      </c>
      <c r="F19" s="68">
        <v>5.13</v>
      </c>
      <c r="G19" s="13">
        <f t="shared" si="0"/>
        <v>8074.62</v>
      </c>
      <c r="H19" s="13">
        <v>1232.79</v>
      </c>
      <c r="I19" s="109">
        <v>944447</v>
      </c>
      <c r="J19" s="50">
        <v>45679</v>
      </c>
      <c r="K19" s="13">
        <f t="shared" si="2"/>
        <v>-6841.83</v>
      </c>
      <c r="L19" s="52"/>
      <c r="M19" s="52"/>
    </row>
    <row r="20" spans="1:13" x14ac:dyDescent="0.25">
      <c r="A20" s="15"/>
      <c r="B20" s="109">
        <v>13</v>
      </c>
      <c r="C20" s="12">
        <v>61096</v>
      </c>
      <c r="D20" s="12">
        <v>62262</v>
      </c>
      <c r="E20" s="13">
        <f t="shared" si="3"/>
        <v>1166</v>
      </c>
      <c r="F20" s="68">
        <v>5.13</v>
      </c>
      <c r="G20" s="13">
        <f t="shared" si="0"/>
        <v>5981.58</v>
      </c>
      <c r="H20" s="13"/>
      <c r="I20" s="109"/>
      <c r="J20" s="50"/>
      <c r="K20" s="13">
        <f t="shared" si="2"/>
        <v>-5981.58</v>
      </c>
      <c r="L20" s="52">
        <v>14924428</v>
      </c>
      <c r="M20" s="52"/>
    </row>
    <row r="21" spans="1:13" x14ac:dyDescent="0.25">
      <c r="A21" s="15"/>
      <c r="B21" s="109">
        <v>14</v>
      </c>
      <c r="C21" s="12">
        <v>131400</v>
      </c>
      <c r="D21" s="12">
        <v>133759</v>
      </c>
      <c r="E21" s="13">
        <f t="shared" si="3"/>
        <v>2359</v>
      </c>
      <c r="F21" s="68">
        <v>5.13</v>
      </c>
      <c r="G21" s="13">
        <f t="shared" si="0"/>
        <v>12101.67</v>
      </c>
      <c r="H21" s="13">
        <v>9407.7800000000007</v>
      </c>
      <c r="I21" s="109">
        <v>756785</v>
      </c>
      <c r="J21" s="50">
        <v>45660</v>
      </c>
      <c r="K21" s="13">
        <f t="shared" si="2"/>
        <v>-2693.8899999999994</v>
      </c>
      <c r="L21" s="52"/>
      <c r="M21" s="52"/>
    </row>
    <row r="22" spans="1:13" x14ac:dyDescent="0.25">
      <c r="A22" s="111"/>
      <c r="B22" s="109">
        <v>15</v>
      </c>
      <c r="C22" s="12"/>
      <c r="D22" s="12"/>
      <c r="E22" s="13">
        <f t="shared" si="3"/>
        <v>0</v>
      </c>
      <c r="F22" s="12">
        <v>7.33</v>
      </c>
      <c r="G22" s="13">
        <f t="shared" si="0"/>
        <v>0</v>
      </c>
      <c r="H22" s="13"/>
      <c r="I22" s="109"/>
      <c r="J22" s="50"/>
      <c r="K22" s="13">
        <f t="shared" si="2"/>
        <v>0</v>
      </c>
      <c r="L22" s="52"/>
      <c r="M22" s="52"/>
    </row>
    <row r="23" spans="1:13" x14ac:dyDescent="0.25">
      <c r="A23" s="16"/>
      <c r="B23" s="109">
        <v>16</v>
      </c>
      <c r="C23" s="12"/>
      <c r="D23" s="12"/>
      <c r="E23" s="13">
        <f t="shared" si="3"/>
        <v>0</v>
      </c>
      <c r="F23" s="12">
        <v>7.33</v>
      </c>
      <c r="G23" s="13">
        <f t="shared" si="0"/>
        <v>0</v>
      </c>
      <c r="H23" s="13"/>
      <c r="I23" s="109"/>
      <c r="J23" s="50"/>
      <c r="K23" s="13">
        <f t="shared" si="2"/>
        <v>0</v>
      </c>
      <c r="L23" s="52"/>
      <c r="M23" s="52"/>
    </row>
    <row r="24" spans="1:13" x14ac:dyDescent="0.25">
      <c r="A24" s="51"/>
      <c r="B24" s="109">
        <v>17</v>
      </c>
      <c r="C24" s="12">
        <v>151657</v>
      </c>
      <c r="D24" s="12">
        <v>155203</v>
      </c>
      <c r="E24" s="13">
        <f t="shared" si="3"/>
        <v>3546</v>
      </c>
      <c r="F24" s="68">
        <v>5.13</v>
      </c>
      <c r="G24" s="13">
        <f t="shared" si="0"/>
        <v>18190.98</v>
      </c>
      <c r="H24" s="13">
        <v>14440.95</v>
      </c>
      <c r="I24" s="109">
        <v>105387</v>
      </c>
      <c r="J24" s="50">
        <v>45663</v>
      </c>
      <c r="K24" s="13">
        <f t="shared" si="2"/>
        <v>-3750.0299999999988</v>
      </c>
      <c r="L24" s="52"/>
      <c r="M24" s="52"/>
    </row>
    <row r="25" spans="1:13" x14ac:dyDescent="0.25">
      <c r="A25" s="111"/>
      <c r="B25" s="109">
        <v>18</v>
      </c>
      <c r="C25" s="12">
        <v>20558</v>
      </c>
      <c r="D25" s="12">
        <v>21994</v>
      </c>
      <c r="E25" s="13">
        <f t="shared" si="3"/>
        <v>1436</v>
      </c>
      <c r="F25" s="13">
        <v>7.33</v>
      </c>
      <c r="G25" s="13">
        <f t="shared" si="0"/>
        <v>10525.88</v>
      </c>
      <c r="H25" s="13">
        <v>10000</v>
      </c>
      <c r="I25" s="109">
        <v>363823</v>
      </c>
      <c r="J25" s="50">
        <v>45680</v>
      </c>
      <c r="K25" s="13">
        <f t="shared" si="2"/>
        <v>-525.8799999999992</v>
      </c>
      <c r="L25" s="52"/>
      <c r="M25" s="52"/>
    </row>
    <row r="26" spans="1:13" x14ac:dyDescent="0.25">
      <c r="A26" s="111"/>
      <c r="B26" s="109">
        <v>19</v>
      </c>
      <c r="C26" s="12">
        <v>7456</v>
      </c>
      <c r="D26" s="12">
        <v>7457</v>
      </c>
      <c r="E26" s="13">
        <f t="shared" si="3"/>
        <v>1</v>
      </c>
      <c r="F26" s="13">
        <v>7.33</v>
      </c>
      <c r="G26" s="13">
        <f t="shared" si="0"/>
        <v>7.33</v>
      </c>
      <c r="H26" s="13">
        <v>500</v>
      </c>
      <c r="I26" s="109">
        <v>144501</v>
      </c>
      <c r="J26" s="50">
        <v>45666</v>
      </c>
      <c r="K26" s="13">
        <f t="shared" si="2"/>
        <v>492.67</v>
      </c>
      <c r="L26" s="52"/>
      <c r="M26" s="52"/>
    </row>
    <row r="27" spans="1:13" x14ac:dyDescent="0.25">
      <c r="A27" s="15"/>
      <c r="B27" s="109">
        <v>20</v>
      </c>
      <c r="C27" s="12">
        <v>8981</v>
      </c>
      <c r="D27" s="12">
        <v>8981</v>
      </c>
      <c r="E27" s="13">
        <f t="shared" si="3"/>
        <v>0</v>
      </c>
      <c r="F27" s="68">
        <v>5.13</v>
      </c>
      <c r="G27" s="13">
        <f t="shared" si="0"/>
        <v>0</v>
      </c>
      <c r="H27" s="13">
        <v>711</v>
      </c>
      <c r="I27" s="109">
        <v>632204</v>
      </c>
      <c r="J27" s="50">
        <v>45674</v>
      </c>
      <c r="K27" s="13">
        <f t="shared" si="2"/>
        <v>711</v>
      </c>
      <c r="L27" s="52"/>
      <c r="M27" s="52"/>
    </row>
    <row r="28" spans="1:13" x14ac:dyDescent="0.25">
      <c r="A28" s="111"/>
      <c r="B28" s="109">
        <v>21</v>
      </c>
      <c r="C28" s="12">
        <v>1125</v>
      </c>
      <c r="D28" s="12">
        <v>1125</v>
      </c>
      <c r="E28" s="13">
        <f t="shared" si="3"/>
        <v>0</v>
      </c>
      <c r="F28" s="13">
        <v>7.33</v>
      </c>
      <c r="G28" s="13">
        <f t="shared" si="0"/>
        <v>0</v>
      </c>
      <c r="H28" s="13"/>
      <c r="I28" s="109"/>
      <c r="J28" s="50"/>
      <c r="K28" s="13">
        <f t="shared" si="2"/>
        <v>0</v>
      </c>
      <c r="L28" s="52"/>
      <c r="M28" s="52"/>
    </row>
    <row r="29" spans="1:13" x14ac:dyDescent="0.25">
      <c r="A29" s="111"/>
      <c r="B29" s="109">
        <v>22</v>
      </c>
      <c r="C29" s="12">
        <v>24607</v>
      </c>
      <c r="D29" s="12">
        <v>26181</v>
      </c>
      <c r="E29" s="13">
        <f t="shared" si="3"/>
        <v>1574</v>
      </c>
      <c r="F29" s="70">
        <v>5.13</v>
      </c>
      <c r="G29" s="13">
        <f t="shared" si="0"/>
        <v>8074.62</v>
      </c>
      <c r="H29" s="13"/>
      <c r="I29" s="109"/>
      <c r="J29" s="50"/>
      <c r="K29" s="13">
        <f t="shared" si="2"/>
        <v>-8074.62</v>
      </c>
      <c r="L29" s="52"/>
      <c r="M29" s="52"/>
    </row>
    <row r="30" spans="1:13" x14ac:dyDescent="0.25">
      <c r="A30" s="111"/>
      <c r="B30" s="109">
        <v>23</v>
      </c>
      <c r="C30" s="12"/>
      <c r="D30" s="12"/>
      <c r="E30" s="13">
        <f t="shared" si="3"/>
        <v>0</v>
      </c>
      <c r="F30" s="13">
        <v>7.33</v>
      </c>
      <c r="G30" s="13">
        <f t="shared" si="0"/>
        <v>0</v>
      </c>
      <c r="H30" s="13"/>
      <c r="I30" s="109"/>
      <c r="J30" s="50"/>
      <c r="K30" s="13">
        <f t="shared" si="2"/>
        <v>0</v>
      </c>
      <c r="L30" s="52"/>
      <c r="M30" s="52"/>
    </row>
    <row r="31" spans="1:13" x14ac:dyDescent="0.25">
      <c r="A31" s="111"/>
      <c r="B31" s="109">
        <v>24</v>
      </c>
      <c r="C31" s="12"/>
      <c r="D31" s="12"/>
      <c r="E31" s="13">
        <f t="shared" si="3"/>
        <v>0</v>
      </c>
      <c r="F31" s="13">
        <v>7.33</v>
      </c>
      <c r="G31" s="13">
        <f t="shared" si="0"/>
        <v>0</v>
      </c>
      <c r="H31" s="13"/>
      <c r="I31" s="109"/>
      <c r="J31" s="50"/>
      <c r="K31" s="13">
        <f t="shared" si="2"/>
        <v>0</v>
      </c>
      <c r="L31" s="52"/>
      <c r="M31" s="52"/>
    </row>
    <row r="32" spans="1:13" x14ac:dyDescent="0.25">
      <c r="A32" s="15"/>
      <c r="B32" s="109">
        <v>25</v>
      </c>
      <c r="C32" s="12">
        <v>2864</v>
      </c>
      <c r="D32" s="12">
        <v>3607</v>
      </c>
      <c r="E32" s="13">
        <f t="shared" si="3"/>
        <v>743</v>
      </c>
      <c r="F32" s="70">
        <v>5.13</v>
      </c>
      <c r="G32" s="13">
        <f t="shared" si="0"/>
        <v>3811.59</v>
      </c>
      <c r="H32" s="13">
        <v>3040.29</v>
      </c>
      <c r="I32" s="109">
        <v>582483</v>
      </c>
      <c r="J32" s="50">
        <v>45660</v>
      </c>
      <c r="K32" s="13">
        <f t="shared" si="2"/>
        <v>-771.30000000000018</v>
      </c>
      <c r="L32" s="52"/>
      <c r="M32" s="52"/>
    </row>
    <row r="33" spans="1:13" x14ac:dyDescent="0.25">
      <c r="A33" s="111"/>
      <c r="B33" s="109">
        <v>26</v>
      </c>
      <c r="C33" s="12">
        <v>72015</v>
      </c>
      <c r="D33" s="12">
        <v>72015</v>
      </c>
      <c r="E33" s="13">
        <f t="shared" si="3"/>
        <v>0</v>
      </c>
      <c r="F33" s="70">
        <v>5.13</v>
      </c>
      <c r="G33" s="13">
        <f t="shared" si="0"/>
        <v>0</v>
      </c>
      <c r="H33" s="13"/>
      <c r="I33" s="109"/>
      <c r="J33" s="50"/>
      <c r="K33" s="13">
        <f t="shared" si="2"/>
        <v>0</v>
      </c>
      <c r="L33" s="52"/>
      <c r="M33" s="52"/>
    </row>
    <row r="34" spans="1:13" x14ac:dyDescent="0.25">
      <c r="A34" s="111"/>
      <c r="B34" s="109">
        <v>27</v>
      </c>
      <c r="C34" s="12"/>
      <c r="D34" s="12"/>
      <c r="E34" s="13">
        <f t="shared" si="3"/>
        <v>0</v>
      </c>
      <c r="F34" s="13">
        <v>7.33</v>
      </c>
      <c r="G34" s="13">
        <f t="shared" si="0"/>
        <v>0</v>
      </c>
      <c r="H34" s="13"/>
      <c r="I34" s="109"/>
      <c r="J34" s="50"/>
      <c r="K34" s="13">
        <f t="shared" si="2"/>
        <v>0</v>
      </c>
      <c r="L34" s="52"/>
      <c r="M34" s="52"/>
    </row>
    <row r="35" spans="1:13" x14ac:dyDescent="0.25">
      <c r="A35" s="111"/>
      <c r="B35" s="109">
        <v>28</v>
      </c>
      <c r="C35" s="12"/>
      <c r="D35" s="12"/>
      <c r="E35" s="13">
        <f t="shared" si="3"/>
        <v>0</v>
      </c>
      <c r="F35" s="13">
        <v>7.33</v>
      </c>
      <c r="G35" s="13">
        <f t="shared" si="0"/>
        <v>0</v>
      </c>
      <c r="H35" s="13"/>
      <c r="I35" s="109"/>
      <c r="J35" s="50"/>
      <c r="K35" s="13">
        <f t="shared" si="2"/>
        <v>0</v>
      </c>
      <c r="L35" s="52"/>
      <c r="M35" s="52"/>
    </row>
    <row r="36" spans="1:13" x14ac:dyDescent="0.25">
      <c r="A36" s="111"/>
      <c r="B36" s="109">
        <v>29</v>
      </c>
      <c r="C36" s="12"/>
      <c r="D36" s="12"/>
      <c r="E36" s="13">
        <f t="shared" si="3"/>
        <v>0</v>
      </c>
      <c r="F36" s="13">
        <v>7.33</v>
      </c>
      <c r="G36" s="13">
        <f t="shared" si="0"/>
        <v>0</v>
      </c>
      <c r="H36" s="13"/>
      <c r="I36" s="109"/>
      <c r="J36" s="50"/>
      <c r="K36" s="13">
        <f t="shared" si="2"/>
        <v>0</v>
      </c>
      <c r="L36" s="52"/>
      <c r="M36" s="52"/>
    </row>
    <row r="37" spans="1:13" x14ac:dyDescent="0.25">
      <c r="A37" s="111"/>
      <c r="B37" s="109">
        <v>30</v>
      </c>
      <c r="C37" s="12"/>
      <c r="D37" s="12"/>
      <c r="E37" s="13">
        <f t="shared" si="3"/>
        <v>0</v>
      </c>
      <c r="F37" s="13">
        <v>7.33</v>
      </c>
      <c r="G37" s="13">
        <f t="shared" si="0"/>
        <v>0</v>
      </c>
      <c r="H37" s="13"/>
      <c r="I37" s="109"/>
      <c r="J37" s="50"/>
      <c r="K37" s="13">
        <f t="shared" si="2"/>
        <v>0</v>
      </c>
      <c r="L37" s="52"/>
      <c r="M37" s="52"/>
    </row>
    <row r="38" spans="1:13" x14ac:dyDescent="0.25">
      <c r="A38" s="111"/>
      <c r="B38" s="109">
        <v>32</v>
      </c>
      <c r="C38" s="12"/>
      <c r="D38" s="12"/>
      <c r="E38" s="13">
        <f t="shared" si="3"/>
        <v>0</v>
      </c>
      <c r="F38" s="13">
        <v>7.33</v>
      </c>
      <c r="G38" s="13">
        <f t="shared" si="0"/>
        <v>0</v>
      </c>
      <c r="H38" s="13"/>
      <c r="I38" s="109"/>
      <c r="J38" s="50"/>
      <c r="K38" s="13">
        <f t="shared" si="2"/>
        <v>0</v>
      </c>
      <c r="L38" s="52"/>
      <c r="M38" s="52"/>
    </row>
    <row r="39" spans="1:13" x14ac:dyDescent="0.25">
      <c r="A39" s="111"/>
      <c r="B39" s="109">
        <v>34</v>
      </c>
      <c r="C39" s="12">
        <v>6</v>
      </c>
      <c r="D39" s="12">
        <v>6</v>
      </c>
      <c r="E39" s="13">
        <f t="shared" si="3"/>
        <v>0</v>
      </c>
      <c r="F39" s="13">
        <v>7.33</v>
      </c>
      <c r="G39" s="13">
        <f t="shared" si="0"/>
        <v>0</v>
      </c>
      <c r="H39" s="13"/>
      <c r="I39" s="109"/>
      <c r="J39" s="50"/>
      <c r="K39" s="13">
        <f t="shared" si="2"/>
        <v>0</v>
      </c>
      <c r="L39" s="52"/>
      <c r="M39" s="52"/>
    </row>
    <row r="40" spans="1:13" x14ac:dyDescent="0.25">
      <c r="A40" s="111"/>
      <c r="B40" s="109">
        <v>35</v>
      </c>
      <c r="C40" s="12"/>
      <c r="D40" s="12"/>
      <c r="E40" s="13">
        <f t="shared" si="3"/>
        <v>0</v>
      </c>
      <c r="F40" s="13">
        <v>7.33</v>
      </c>
      <c r="G40" s="13">
        <f t="shared" si="0"/>
        <v>0</v>
      </c>
      <c r="H40" s="13"/>
      <c r="I40" s="109"/>
      <c r="J40" s="50"/>
      <c r="K40" s="13">
        <f t="shared" si="2"/>
        <v>0</v>
      </c>
      <c r="L40" s="52"/>
      <c r="M40" s="52"/>
    </row>
    <row r="41" spans="1:13" x14ac:dyDescent="0.25">
      <c r="A41" s="111"/>
      <c r="B41" s="109">
        <v>36</v>
      </c>
      <c r="C41" s="12">
        <v>24009</v>
      </c>
      <c r="D41" s="12">
        <v>24592</v>
      </c>
      <c r="E41" s="13">
        <f t="shared" si="3"/>
        <v>583</v>
      </c>
      <c r="F41" s="13">
        <v>7.33</v>
      </c>
      <c r="G41" s="13">
        <f t="shared" si="0"/>
        <v>4273.3900000000003</v>
      </c>
      <c r="H41" s="13"/>
      <c r="I41" s="109"/>
      <c r="J41" s="50"/>
      <c r="K41" s="13">
        <f t="shared" si="2"/>
        <v>-4273.3900000000003</v>
      </c>
      <c r="L41" s="52"/>
      <c r="M41" s="52"/>
    </row>
    <row r="42" spans="1:13" x14ac:dyDescent="0.25">
      <c r="A42" s="111"/>
      <c r="B42" s="109">
        <v>37</v>
      </c>
      <c r="C42" s="12">
        <v>115683</v>
      </c>
      <c r="D42" s="12">
        <v>119283</v>
      </c>
      <c r="E42" s="13">
        <f t="shared" si="3"/>
        <v>3600</v>
      </c>
      <c r="F42" s="13">
        <v>7.33</v>
      </c>
      <c r="G42" s="13">
        <f t="shared" si="0"/>
        <v>26388</v>
      </c>
      <c r="H42" s="13">
        <v>14179</v>
      </c>
      <c r="I42" s="109" t="s">
        <v>39</v>
      </c>
      <c r="J42" s="50" t="s">
        <v>40</v>
      </c>
      <c r="K42" s="13">
        <f t="shared" si="2"/>
        <v>-12209</v>
      </c>
      <c r="L42" s="52"/>
      <c r="M42" s="52"/>
    </row>
    <row r="43" spans="1:13" x14ac:dyDescent="0.25">
      <c r="A43" s="111"/>
      <c r="B43" s="109">
        <v>38</v>
      </c>
      <c r="C43" s="12">
        <v>1083</v>
      </c>
      <c r="D43" s="12">
        <v>1084</v>
      </c>
      <c r="E43" s="13">
        <f t="shared" si="3"/>
        <v>1</v>
      </c>
      <c r="F43" s="13">
        <v>7.33</v>
      </c>
      <c r="G43" s="13">
        <f t="shared" si="0"/>
        <v>7.33</v>
      </c>
      <c r="H43" s="13"/>
      <c r="I43" s="109"/>
      <c r="J43" s="50"/>
      <c r="K43" s="13">
        <f t="shared" si="2"/>
        <v>-7.33</v>
      </c>
      <c r="L43" s="52"/>
      <c r="M43" s="52"/>
    </row>
    <row r="44" spans="1:13" x14ac:dyDescent="0.25">
      <c r="A44" s="111"/>
      <c r="B44" s="109">
        <v>39</v>
      </c>
      <c r="C44" s="12">
        <v>18248</v>
      </c>
      <c r="D44" s="12">
        <v>19311</v>
      </c>
      <c r="E44" s="13">
        <f t="shared" si="3"/>
        <v>1063</v>
      </c>
      <c r="F44" s="70">
        <v>5.13</v>
      </c>
      <c r="G44" s="13">
        <f t="shared" si="0"/>
        <v>5453.19</v>
      </c>
      <c r="H44" s="13">
        <v>5163.99</v>
      </c>
      <c r="I44" s="109">
        <v>811647</v>
      </c>
      <c r="J44" s="50">
        <v>45683</v>
      </c>
      <c r="K44" s="13">
        <f t="shared" si="2"/>
        <v>-289.19999999999982</v>
      </c>
      <c r="L44" s="52"/>
      <c r="M44" s="52"/>
    </row>
    <row r="45" spans="1:13" x14ac:dyDescent="0.25">
      <c r="A45" s="111"/>
      <c r="B45" s="109">
        <v>40</v>
      </c>
      <c r="C45" s="12">
        <v>5857</v>
      </c>
      <c r="D45" s="12">
        <v>5857</v>
      </c>
      <c r="E45" s="13">
        <f t="shared" si="3"/>
        <v>0</v>
      </c>
      <c r="F45" s="13">
        <v>7.33</v>
      </c>
      <c r="G45" s="13">
        <f t="shared" si="0"/>
        <v>0</v>
      </c>
      <c r="H45" s="13"/>
      <c r="I45" s="109"/>
      <c r="J45" s="50"/>
      <c r="K45" s="13">
        <f t="shared" si="2"/>
        <v>0</v>
      </c>
      <c r="L45" s="52"/>
      <c r="M45" s="52"/>
    </row>
    <row r="46" spans="1:13" x14ac:dyDescent="0.25">
      <c r="A46" s="111"/>
      <c r="B46" s="109">
        <v>41</v>
      </c>
      <c r="C46" s="12">
        <v>9364</v>
      </c>
      <c r="D46" s="12">
        <v>9364</v>
      </c>
      <c r="E46" s="13">
        <f t="shared" si="3"/>
        <v>0</v>
      </c>
      <c r="F46" s="68">
        <v>5.13</v>
      </c>
      <c r="G46" s="13">
        <f t="shared" si="0"/>
        <v>0</v>
      </c>
      <c r="H46" s="13"/>
      <c r="I46" s="109"/>
      <c r="J46" s="50"/>
      <c r="K46" s="13">
        <f t="shared" si="2"/>
        <v>0</v>
      </c>
      <c r="L46" s="52"/>
      <c r="M46" s="52"/>
    </row>
    <row r="47" spans="1:13" x14ac:dyDescent="0.25">
      <c r="A47" s="111"/>
      <c r="B47" s="109">
        <v>42</v>
      </c>
      <c r="C47" s="12">
        <v>74757</v>
      </c>
      <c r="D47" s="12">
        <v>75700</v>
      </c>
      <c r="E47" s="13">
        <f t="shared" si="3"/>
        <v>943</v>
      </c>
      <c r="F47" s="13">
        <v>7.33</v>
      </c>
      <c r="G47" s="13">
        <f t="shared" si="0"/>
        <v>6912.1900000000005</v>
      </c>
      <c r="H47" s="13">
        <v>4251.3999999999996</v>
      </c>
      <c r="I47" s="109">
        <v>632988</v>
      </c>
      <c r="J47" s="50">
        <v>45679</v>
      </c>
      <c r="K47" s="13">
        <f t="shared" si="2"/>
        <v>-2660.7900000000009</v>
      </c>
      <c r="L47" s="52"/>
      <c r="M47" s="52"/>
    </row>
    <row r="48" spans="1:13" x14ac:dyDescent="0.25">
      <c r="A48" s="111"/>
      <c r="B48" s="109">
        <v>43</v>
      </c>
      <c r="C48" s="12">
        <v>9589</v>
      </c>
      <c r="D48" s="12">
        <v>9589</v>
      </c>
      <c r="E48" s="13">
        <f t="shared" si="3"/>
        <v>0</v>
      </c>
      <c r="F48" s="68">
        <v>5.13</v>
      </c>
      <c r="G48" s="13">
        <f t="shared" si="0"/>
        <v>0</v>
      </c>
      <c r="H48" s="13"/>
      <c r="I48" s="109"/>
      <c r="J48" s="50"/>
      <c r="K48" s="13">
        <f t="shared" si="2"/>
        <v>0</v>
      </c>
      <c r="L48" s="52"/>
      <c r="M48" s="52"/>
    </row>
    <row r="49" spans="1:13" x14ac:dyDescent="0.25">
      <c r="A49" s="111"/>
      <c r="B49" s="109">
        <v>44</v>
      </c>
      <c r="C49" s="12"/>
      <c r="D49" s="12"/>
      <c r="E49" s="13">
        <f t="shared" si="3"/>
        <v>0</v>
      </c>
      <c r="F49" s="13">
        <v>7.33</v>
      </c>
      <c r="G49" s="13">
        <f t="shared" si="0"/>
        <v>0</v>
      </c>
      <c r="H49" s="13"/>
      <c r="I49" s="109"/>
      <c r="J49" s="50"/>
      <c r="K49" s="13">
        <f t="shared" si="2"/>
        <v>0</v>
      </c>
      <c r="L49" s="52"/>
      <c r="M49" s="52"/>
    </row>
    <row r="50" spans="1:13" x14ac:dyDescent="0.25">
      <c r="A50" s="111"/>
      <c r="B50" s="109">
        <v>45</v>
      </c>
      <c r="C50" s="12">
        <v>27</v>
      </c>
      <c r="D50" s="12">
        <v>27</v>
      </c>
      <c r="E50" s="13">
        <f t="shared" si="3"/>
        <v>0</v>
      </c>
      <c r="F50" s="13">
        <v>7.33</v>
      </c>
      <c r="G50" s="13">
        <f t="shared" si="0"/>
        <v>0</v>
      </c>
      <c r="H50" s="13"/>
      <c r="I50" s="109"/>
      <c r="J50" s="50"/>
      <c r="K50" s="13">
        <f t="shared" si="2"/>
        <v>0</v>
      </c>
      <c r="L50" s="52"/>
      <c r="M50" s="52"/>
    </row>
    <row r="51" spans="1:13" x14ac:dyDescent="0.25">
      <c r="A51" s="111"/>
      <c r="B51" s="109">
        <v>46</v>
      </c>
      <c r="C51" s="12">
        <v>11672</v>
      </c>
      <c r="D51" s="12">
        <v>11672</v>
      </c>
      <c r="E51" s="13">
        <f t="shared" si="3"/>
        <v>0</v>
      </c>
      <c r="F51" s="68">
        <v>5.13</v>
      </c>
      <c r="G51" s="13">
        <f t="shared" si="0"/>
        <v>0</v>
      </c>
      <c r="H51" s="13"/>
      <c r="I51" s="109"/>
      <c r="J51" s="50"/>
      <c r="K51" s="13">
        <f t="shared" si="2"/>
        <v>0</v>
      </c>
      <c r="L51" s="52"/>
      <c r="M51" s="52"/>
    </row>
    <row r="52" spans="1:13" x14ac:dyDescent="0.25">
      <c r="A52" s="111"/>
      <c r="B52" s="109">
        <v>47</v>
      </c>
      <c r="C52" s="12">
        <v>8646</v>
      </c>
      <c r="D52" s="12">
        <v>8806</v>
      </c>
      <c r="E52" s="13">
        <f t="shared" si="3"/>
        <v>160</v>
      </c>
      <c r="F52" s="13">
        <v>7.33</v>
      </c>
      <c r="G52" s="13">
        <f t="shared" si="0"/>
        <v>1172.8</v>
      </c>
      <c r="H52" s="13"/>
      <c r="I52" s="109"/>
      <c r="J52" s="50"/>
      <c r="K52" s="13">
        <f t="shared" si="2"/>
        <v>-1172.8</v>
      </c>
      <c r="L52" s="52"/>
      <c r="M52" s="52"/>
    </row>
    <row r="53" spans="1:13" x14ac:dyDescent="0.25">
      <c r="A53" s="115"/>
      <c r="B53" s="109">
        <v>48</v>
      </c>
      <c r="C53" s="12">
        <v>15020</v>
      </c>
      <c r="D53" s="12">
        <v>15059</v>
      </c>
      <c r="E53" s="13">
        <f t="shared" si="3"/>
        <v>39</v>
      </c>
      <c r="F53" s="68">
        <v>5.13</v>
      </c>
      <c r="G53" s="13">
        <f t="shared" si="0"/>
        <v>200.07</v>
      </c>
      <c r="H53" s="13"/>
      <c r="I53" s="109"/>
      <c r="J53" s="50"/>
      <c r="K53" s="13">
        <f t="shared" si="2"/>
        <v>-200.07</v>
      </c>
      <c r="L53" s="52"/>
      <c r="M53" s="52"/>
    </row>
    <row r="54" spans="1:13" x14ac:dyDescent="0.25">
      <c r="A54" s="111"/>
      <c r="B54" s="109">
        <v>49</v>
      </c>
      <c r="C54" s="12">
        <v>229</v>
      </c>
      <c r="D54" s="12">
        <v>365</v>
      </c>
      <c r="E54" s="13">
        <f t="shared" si="3"/>
        <v>136</v>
      </c>
      <c r="F54" s="13">
        <v>7.33</v>
      </c>
      <c r="G54" s="13">
        <f t="shared" si="0"/>
        <v>996.88</v>
      </c>
      <c r="H54" s="13">
        <v>500</v>
      </c>
      <c r="I54" s="109">
        <v>575884</v>
      </c>
      <c r="J54" s="50">
        <v>45681</v>
      </c>
      <c r="K54" s="13">
        <f t="shared" si="2"/>
        <v>-496.88</v>
      </c>
      <c r="L54" s="52"/>
      <c r="M54" s="52"/>
    </row>
    <row r="55" spans="1:13" x14ac:dyDescent="0.25">
      <c r="A55" s="111"/>
      <c r="B55" s="109">
        <v>50</v>
      </c>
      <c r="C55" s="12">
        <v>1554</v>
      </c>
      <c r="D55" s="12">
        <v>1554</v>
      </c>
      <c r="E55" s="13">
        <f t="shared" si="3"/>
        <v>0</v>
      </c>
      <c r="F55" s="13">
        <v>7.33</v>
      </c>
      <c r="G55" s="13">
        <f t="shared" si="0"/>
        <v>0</v>
      </c>
      <c r="H55" s="13"/>
      <c r="I55" s="109"/>
      <c r="J55" s="50"/>
      <c r="K55" s="13">
        <f t="shared" si="2"/>
        <v>0</v>
      </c>
      <c r="L55" s="52"/>
      <c r="M55" s="52"/>
    </row>
    <row r="56" spans="1:13" x14ac:dyDescent="0.25">
      <c r="A56" s="111"/>
      <c r="B56" s="109">
        <v>51</v>
      </c>
      <c r="C56" s="12"/>
      <c r="D56" s="12"/>
      <c r="E56" s="13">
        <f t="shared" si="3"/>
        <v>0</v>
      </c>
      <c r="F56" s="13">
        <v>7.33</v>
      </c>
      <c r="G56" s="13">
        <f t="shared" si="0"/>
        <v>0</v>
      </c>
      <c r="H56" s="13"/>
      <c r="I56" s="109"/>
      <c r="J56" s="50"/>
      <c r="K56" s="13">
        <f t="shared" si="2"/>
        <v>0</v>
      </c>
      <c r="L56" s="52"/>
      <c r="M56" s="52"/>
    </row>
    <row r="57" spans="1:13" x14ac:dyDescent="0.25">
      <c r="A57" s="111"/>
      <c r="B57" s="109">
        <v>52</v>
      </c>
      <c r="C57" s="12"/>
      <c r="D57" s="12"/>
      <c r="E57" s="13">
        <f t="shared" si="3"/>
        <v>0</v>
      </c>
      <c r="F57" s="13">
        <v>7.33</v>
      </c>
      <c r="G57" s="13">
        <f t="shared" si="0"/>
        <v>0</v>
      </c>
      <c r="H57" s="13"/>
      <c r="I57" s="109"/>
      <c r="J57" s="50"/>
      <c r="K57" s="13">
        <f t="shared" si="2"/>
        <v>0</v>
      </c>
      <c r="L57" s="52"/>
      <c r="M57" s="52"/>
    </row>
    <row r="58" spans="1:13" x14ac:dyDescent="0.25">
      <c r="A58" s="111"/>
      <c r="B58" s="109">
        <v>53</v>
      </c>
      <c r="C58" s="12"/>
      <c r="D58" s="12"/>
      <c r="E58" s="13">
        <f t="shared" si="3"/>
        <v>0</v>
      </c>
      <c r="F58" s="13">
        <v>7.33</v>
      </c>
      <c r="G58" s="13">
        <f t="shared" si="0"/>
        <v>0</v>
      </c>
      <c r="H58" s="13"/>
      <c r="I58" s="109"/>
      <c r="J58" s="50"/>
      <c r="K58" s="13">
        <f t="shared" si="2"/>
        <v>0</v>
      </c>
      <c r="L58" s="52"/>
      <c r="M58" s="52"/>
    </row>
    <row r="59" spans="1:13" x14ac:dyDescent="0.25">
      <c r="A59" s="115"/>
      <c r="B59" s="114">
        <v>54</v>
      </c>
      <c r="C59" s="12">
        <v>103414</v>
      </c>
      <c r="D59" s="12">
        <v>105940</v>
      </c>
      <c r="E59" s="13">
        <f t="shared" si="3"/>
        <v>2526</v>
      </c>
      <c r="F59" s="70">
        <v>5.13</v>
      </c>
      <c r="G59" s="13">
        <f t="shared" si="0"/>
        <v>12958.38</v>
      </c>
      <c r="H59" s="13"/>
      <c r="I59" s="109"/>
      <c r="J59" s="50"/>
      <c r="K59" s="13">
        <f t="shared" si="2"/>
        <v>-12958.38</v>
      </c>
      <c r="L59" s="52"/>
      <c r="M59" s="52"/>
    </row>
    <row r="60" spans="1:13" x14ac:dyDescent="0.25">
      <c r="A60" s="111"/>
      <c r="B60" s="109">
        <v>55</v>
      </c>
      <c r="C60" s="12"/>
      <c r="D60" s="12"/>
      <c r="E60" s="13">
        <f t="shared" si="3"/>
        <v>0</v>
      </c>
      <c r="F60" s="13">
        <v>7.33</v>
      </c>
      <c r="G60" s="13">
        <f t="shared" si="0"/>
        <v>0</v>
      </c>
      <c r="H60" s="13"/>
      <c r="I60" s="109"/>
      <c r="J60" s="50"/>
      <c r="K60" s="13">
        <f t="shared" si="2"/>
        <v>0</v>
      </c>
      <c r="L60" s="52"/>
      <c r="M60" s="52"/>
    </row>
    <row r="61" spans="1:13" x14ac:dyDescent="0.25">
      <c r="A61" s="111"/>
      <c r="B61" s="109">
        <v>56</v>
      </c>
      <c r="C61" s="12">
        <v>1465</v>
      </c>
      <c r="D61" s="12">
        <v>1553</v>
      </c>
      <c r="E61" s="13">
        <f t="shared" si="3"/>
        <v>88</v>
      </c>
      <c r="F61" s="13">
        <v>7.33</v>
      </c>
      <c r="G61" s="13">
        <f t="shared" si="0"/>
        <v>645.04</v>
      </c>
      <c r="H61" s="13"/>
      <c r="I61" s="109"/>
      <c r="J61" s="50"/>
      <c r="K61" s="13">
        <f t="shared" si="2"/>
        <v>-645.04</v>
      </c>
      <c r="L61" s="52"/>
      <c r="M61" s="52"/>
    </row>
    <row r="62" spans="1:13" x14ac:dyDescent="0.25">
      <c r="A62" s="111"/>
      <c r="B62" s="109">
        <v>57</v>
      </c>
      <c r="C62" s="12">
        <v>19015</v>
      </c>
      <c r="D62" s="12">
        <v>20544</v>
      </c>
      <c r="E62" s="13">
        <f t="shared" si="3"/>
        <v>1529</v>
      </c>
      <c r="F62" s="70">
        <v>5.13</v>
      </c>
      <c r="G62" s="13">
        <f t="shared" si="0"/>
        <v>7843.7699999999995</v>
      </c>
      <c r="H62" s="13"/>
      <c r="I62" s="109"/>
      <c r="J62" s="50"/>
      <c r="K62" s="13">
        <f t="shared" si="2"/>
        <v>-7843.7699999999995</v>
      </c>
      <c r="L62" s="52"/>
      <c r="M62" s="52"/>
    </row>
    <row r="63" spans="1:13" x14ac:dyDescent="0.25">
      <c r="A63" s="111"/>
      <c r="B63" s="109">
        <v>58</v>
      </c>
      <c r="C63" s="12">
        <v>22631</v>
      </c>
      <c r="D63" s="12">
        <v>22631</v>
      </c>
      <c r="E63" s="13">
        <f t="shared" si="3"/>
        <v>0</v>
      </c>
      <c r="F63" s="70">
        <v>5.13</v>
      </c>
      <c r="G63" s="13">
        <f t="shared" si="0"/>
        <v>0</v>
      </c>
      <c r="H63" s="13"/>
      <c r="I63" s="109"/>
      <c r="J63" s="50"/>
      <c r="K63" s="13">
        <f t="shared" si="2"/>
        <v>0</v>
      </c>
      <c r="L63" s="52"/>
      <c r="M63" s="52"/>
    </row>
    <row r="64" spans="1:13" x14ac:dyDescent="0.25">
      <c r="A64" s="17"/>
      <c r="B64" s="109">
        <v>60</v>
      </c>
      <c r="C64" s="12">
        <v>2819</v>
      </c>
      <c r="D64" s="12">
        <v>2819</v>
      </c>
      <c r="E64" s="13">
        <f t="shared" si="3"/>
        <v>0</v>
      </c>
      <c r="F64" s="13">
        <v>7.33</v>
      </c>
      <c r="G64" s="13">
        <f t="shared" si="0"/>
        <v>0</v>
      </c>
      <c r="H64" s="13"/>
      <c r="I64" s="109"/>
      <c r="J64" s="50"/>
      <c r="K64" s="13">
        <f t="shared" si="2"/>
        <v>0</v>
      </c>
      <c r="L64" s="52"/>
      <c r="M64" s="52"/>
    </row>
    <row r="65" spans="1:13" x14ac:dyDescent="0.25">
      <c r="A65" s="115"/>
      <c r="B65" s="109">
        <v>61</v>
      </c>
      <c r="C65" s="12">
        <v>67888</v>
      </c>
      <c r="D65" s="12">
        <v>68379</v>
      </c>
      <c r="E65" s="13">
        <f t="shared" si="3"/>
        <v>491</v>
      </c>
      <c r="F65" s="68">
        <v>5.13</v>
      </c>
      <c r="G65" s="13">
        <f t="shared" si="0"/>
        <v>2518.83</v>
      </c>
      <c r="H65" s="13"/>
      <c r="I65" s="109"/>
      <c r="J65" s="50"/>
      <c r="K65" s="13">
        <f t="shared" si="2"/>
        <v>-2518.83</v>
      </c>
      <c r="L65" s="52"/>
      <c r="M65" s="52"/>
    </row>
    <row r="66" spans="1:13" x14ac:dyDescent="0.25">
      <c r="A66" s="111"/>
      <c r="B66" s="109">
        <v>62</v>
      </c>
      <c r="C66" s="12">
        <v>12780</v>
      </c>
      <c r="D66" s="12">
        <v>14690</v>
      </c>
      <c r="E66" s="13">
        <f t="shared" si="3"/>
        <v>1910</v>
      </c>
      <c r="F66" s="13">
        <v>7.33</v>
      </c>
      <c r="G66" s="13">
        <f t="shared" si="0"/>
        <v>14000.3</v>
      </c>
      <c r="H66" s="13"/>
      <c r="I66" s="109"/>
      <c r="J66" s="50"/>
      <c r="K66" s="13">
        <f t="shared" si="2"/>
        <v>-14000.3</v>
      </c>
      <c r="L66" s="52"/>
      <c r="M66" s="52"/>
    </row>
    <row r="67" spans="1:13" x14ac:dyDescent="0.25">
      <c r="A67" s="115"/>
      <c r="B67" s="109">
        <v>63</v>
      </c>
      <c r="C67" s="12">
        <v>9706</v>
      </c>
      <c r="D67" s="12">
        <v>10224</v>
      </c>
      <c r="E67" s="13">
        <f t="shared" si="3"/>
        <v>518</v>
      </c>
      <c r="F67" s="68">
        <v>5.13</v>
      </c>
      <c r="G67" s="13">
        <f t="shared" si="0"/>
        <v>2657.34</v>
      </c>
      <c r="H67" s="13"/>
      <c r="I67" s="109"/>
      <c r="J67" s="50"/>
      <c r="K67" s="13">
        <f t="shared" si="2"/>
        <v>-2657.34</v>
      </c>
      <c r="L67" s="52"/>
      <c r="M67" s="52"/>
    </row>
    <row r="68" spans="1:13" x14ac:dyDescent="0.25">
      <c r="A68" s="111"/>
      <c r="B68" s="109">
        <v>64</v>
      </c>
      <c r="C68" s="12">
        <v>20054</v>
      </c>
      <c r="D68" s="12">
        <v>20126</v>
      </c>
      <c r="E68" s="13">
        <f t="shared" si="3"/>
        <v>72</v>
      </c>
      <c r="F68" s="68">
        <v>5.13</v>
      </c>
      <c r="G68" s="13">
        <f t="shared" si="0"/>
        <v>369.36</v>
      </c>
      <c r="H68" s="13"/>
      <c r="I68" s="109"/>
      <c r="J68" s="50"/>
      <c r="K68" s="13">
        <f t="shared" si="2"/>
        <v>-369.36</v>
      </c>
      <c r="L68" s="52"/>
      <c r="M68" s="52"/>
    </row>
    <row r="69" spans="1:13" x14ac:dyDescent="0.25">
      <c r="A69" s="111"/>
      <c r="B69" s="109">
        <v>65</v>
      </c>
      <c r="C69" s="12">
        <v>7246</v>
      </c>
      <c r="D69" s="12">
        <v>7247</v>
      </c>
      <c r="E69" s="13">
        <f t="shared" si="3"/>
        <v>1</v>
      </c>
      <c r="F69" s="13">
        <v>7.33</v>
      </c>
      <c r="G69" s="13">
        <f t="shared" si="0"/>
        <v>7.33</v>
      </c>
      <c r="H69" s="13">
        <v>2000</v>
      </c>
      <c r="I69" s="109">
        <v>306090</v>
      </c>
      <c r="J69" s="50">
        <v>45670</v>
      </c>
      <c r="K69" s="13">
        <f t="shared" si="2"/>
        <v>1992.67</v>
      </c>
      <c r="L69" s="52"/>
      <c r="M69" s="52"/>
    </row>
    <row r="70" spans="1:13" x14ac:dyDescent="0.25">
      <c r="A70" s="111"/>
      <c r="B70" s="109">
        <v>67</v>
      </c>
      <c r="C70" s="12">
        <v>10155</v>
      </c>
      <c r="D70" s="12">
        <v>10155</v>
      </c>
      <c r="E70" s="13">
        <f t="shared" si="3"/>
        <v>0</v>
      </c>
      <c r="F70" s="13">
        <v>7.33</v>
      </c>
      <c r="G70" s="13">
        <f t="shared" si="0"/>
        <v>0</v>
      </c>
      <c r="H70" s="13"/>
      <c r="I70" s="109"/>
      <c r="J70" s="50"/>
      <c r="K70" s="13">
        <f t="shared" si="2"/>
        <v>0</v>
      </c>
      <c r="L70" s="52"/>
      <c r="M70" s="52"/>
    </row>
    <row r="71" spans="1:13" x14ac:dyDescent="0.25">
      <c r="A71" s="111"/>
      <c r="B71" s="109">
        <v>68</v>
      </c>
      <c r="C71" s="12">
        <v>115170</v>
      </c>
      <c r="D71" s="12">
        <v>118309</v>
      </c>
      <c r="E71" s="13">
        <f t="shared" si="3"/>
        <v>3139</v>
      </c>
      <c r="F71" s="68">
        <v>5.13</v>
      </c>
      <c r="G71" s="13">
        <f t="shared" si="0"/>
        <v>16103.07</v>
      </c>
      <c r="H71" s="13">
        <v>13030.2</v>
      </c>
      <c r="I71" s="109">
        <v>79842</v>
      </c>
      <c r="J71" s="50">
        <v>45660</v>
      </c>
      <c r="K71" s="13">
        <f t="shared" si="2"/>
        <v>-3072.869999999999</v>
      </c>
      <c r="L71" s="52"/>
      <c r="M71" s="52"/>
    </row>
    <row r="72" spans="1:13" x14ac:dyDescent="0.25">
      <c r="A72" s="111"/>
      <c r="B72" s="109">
        <v>69</v>
      </c>
      <c r="C72" s="12">
        <v>102020</v>
      </c>
      <c r="D72" s="12">
        <v>103396</v>
      </c>
      <c r="E72" s="13">
        <f t="shared" si="3"/>
        <v>1376</v>
      </c>
      <c r="F72" s="68">
        <v>5.13</v>
      </c>
      <c r="G72" s="13">
        <f t="shared" ref="G72:G138" si="4">F72*E72</f>
        <v>7058.88</v>
      </c>
      <c r="H72" s="13">
        <v>7202.71</v>
      </c>
      <c r="I72" s="109">
        <v>372524</v>
      </c>
      <c r="J72" s="50">
        <v>45663</v>
      </c>
      <c r="K72" s="13">
        <f t="shared" ref="K72:K135" si="5">H72-G72</f>
        <v>143.82999999999993</v>
      </c>
      <c r="L72" s="52">
        <v>14953917</v>
      </c>
      <c r="M72" s="52"/>
    </row>
    <row r="73" spans="1:13" x14ac:dyDescent="0.25">
      <c r="A73" s="111"/>
      <c r="B73" s="109">
        <v>70</v>
      </c>
      <c r="C73" s="12">
        <v>29449</v>
      </c>
      <c r="D73" s="12">
        <v>31320</v>
      </c>
      <c r="E73" s="13">
        <f t="shared" si="3"/>
        <v>1871</v>
      </c>
      <c r="F73" s="68">
        <v>5.13</v>
      </c>
      <c r="G73" s="13">
        <f t="shared" si="4"/>
        <v>9598.23</v>
      </c>
      <c r="H73" s="13">
        <v>12000</v>
      </c>
      <c r="I73" s="109">
        <v>977262</v>
      </c>
      <c r="J73" s="50">
        <v>45667</v>
      </c>
      <c r="K73" s="13">
        <f t="shared" si="5"/>
        <v>2401.7700000000004</v>
      </c>
      <c r="L73" s="52"/>
      <c r="M73" s="52"/>
    </row>
    <row r="74" spans="1:13" x14ac:dyDescent="0.25">
      <c r="A74" s="111"/>
      <c r="B74" s="109">
        <v>71</v>
      </c>
      <c r="C74" s="12">
        <v>29176</v>
      </c>
      <c r="D74" s="12">
        <v>29176</v>
      </c>
      <c r="E74" s="13">
        <f t="shared" ref="E74:E140" si="6">D74-C74</f>
        <v>0</v>
      </c>
      <c r="F74" s="68">
        <v>5.13</v>
      </c>
      <c r="G74" s="13">
        <f t="shared" si="4"/>
        <v>0</v>
      </c>
      <c r="H74" s="13"/>
      <c r="I74" s="109"/>
      <c r="J74" s="50"/>
      <c r="K74" s="13">
        <f t="shared" si="5"/>
        <v>0</v>
      </c>
      <c r="L74" s="52"/>
      <c r="M74" s="52"/>
    </row>
    <row r="75" spans="1:13" x14ac:dyDescent="0.25">
      <c r="A75" s="111"/>
      <c r="B75" s="109">
        <v>72</v>
      </c>
      <c r="C75" s="12">
        <v>8625</v>
      </c>
      <c r="D75" s="12">
        <v>8625</v>
      </c>
      <c r="E75" s="13">
        <f t="shared" si="6"/>
        <v>0</v>
      </c>
      <c r="F75" s="13">
        <v>7.33</v>
      </c>
      <c r="G75" s="13">
        <f t="shared" ref="G75" si="7">F75*E75</f>
        <v>0</v>
      </c>
      <c r="H75" s="13"/>
      <c r="I75" s="109"/>
      <c r="J75" s="50"/>
      <c r="K75" s="13">
        <f t="shared" si="5"/>
        <v>0</v>
      </c>
      <c r="L75" s="52"/>
      <c r="M75" s="52"/>
    </row>
    <row r="76" spans="1:13" x14ac:dyDescent="0.25">
      <c r="A76" s="111"/>
      <c r="B76" s="109">
        <v>73</v>
      </c>
      <c r="C76" s="12">
        <v>29746</v>
      </c>
      <c r="D76" s="12">
        <v>29746</v>
      </c>
      <c r="E76" s="13">
        <f t="shared" si="6"/>
        <v>0</v>
      </c>
      <c r="F76" s="13">
        <v>7.33</v>
      </c>
      <c r="G76" s="13">
        <f t="shared" si="4"/>
        <v>0</v>
      </c>
      <c r="H76" s="13"/>
      <c r="I76" s="109"/>
      <c r="J76" s="50"/>
      <c r="K76" s="13">
        <f t="shared" si="5"/>
        <v>0</v>
      </c>
      <c r="L76" s="52"/>
      <c r="M76" s="52"/>
    </row>
    <row r="77" spans="1:13" x14ac:dyDescent="0.25">
      <c r="A77" s="111"/>
      <c r="B77" s="109">
        <v>74</v>
      </c>
      <c r="C77" s="12"/>
      <c r="D77" s="12"/>
      <c r="E77" s="13">
        <f t="shared" si="6"/>
        <v>0</v>
      </c>
      <c r="F77" s="13">
        <v>7.33</v>
      </c>
      <c r="G77" s="13">
        <f t="shared" si="4"/>
        <v>0</v>
      </c>
      <c r="H77" s="13"/>
      <c r="I77" s="109"/>
      <c r="J77" s="50"/>
      <c r="K77" s="13">
        <f t="shared" si="5"/>
        <v>0</v>
      </c>
      <c r="L77" s="52"/>
      <c r="M77" s="52"/>
    </row>
    <row r="78" spans="1:13" x14ac:dyDescent="0.25">
      <c r="A78" s="111"/>
      <c r="B78" s="109">
        <v>75</v>
      </c>
      <c r="C78" s="12"/>
      <c r="D78" s="12"/>
      <c r="E78" s="13">
        <f t="shared" si="6"/>
        <v>0</v>
      </c>
      <c r="F78" s="13">
        <v>7.33</v>
      </c>
      <c r="G78" s="13">
        <f t="shared" si="4"/>
        <v>0</v>
      </c>
      <c r="H78" s="13"/>
      <c r="I78" s="109"/>
      <c r="J78" s="50"/>
      <c r="K78" s="13">
        <f t="shared" si="5"/>
        <v>0</v>
      </c>
      <c r="L78" s="52"/>
      <c r="M78" s="52"/>
    </row>
    <row r="79" spans="1:13" x14ac:dyDescent="0.25">
      <c r="A79" s="111"/>
      <c r="B79" s="109">
        <v>76</v>
      </c>
      <c r="C79" s="12">
        <v>4972</v>
      </c>
      <c r="D79" s="12">
        <v>4972</v>
      </c>
      <c r="E79" s="13">
        <f t="shared" si="6"/>
        <v>0</v>
      </c>
      <c r="F79" s="13">
        <v>7.33</v>
      </c>
      <c r="G79" s="13">
        <f t="shared" si="4"/>
        <v>0</v>
      </c>
      <c r="H79" s="13"/>
      <c r="I79" s="109"/>
      <c r="J79" s="50"/>
      <c r="K79" s="13">
        <f t="shared" si="5"/>
        <v>0</v>
      </c>
      <c r="L79" s="52"/>
      <c r="M79" s="52"/>
    </row>
    <row r="80" spans="1:13" x14ac:dyDescent="0.25">
      <c r="A80" s="111"/>
      <c r="B80" s="109">
        <v>77</v>
      </c>
      <c r="C80" s="12">
        <v>12641</v>
      </c>
      <c r="D80" s="12">
        <v>12827</v>
      </c>
      <c r="E80" s="13">
        <f t="shared" si="6"/>
        <v>186</v>
      </c>
      <c r="F80" s="13">
        <v>7.33</v>
      </c>
      <c r="G80" s="13">
        <f t="shared" si="4"/>
        <v>1363.38</v>
      </c>
      <c r="H80" s="13"/>
      <c r="I80" s="109"/>
      <c r="J80" s="50"/>
      <c r="K80" s="13">
        <f t="shared" si="5"/>
        <v>-1363.38</v>
      </c>
      <c r="L80" s="52"/>
      <c r="M80" s="52"/>
    </row>
    <row r="81" spans="1:13" x14ac:dyDescent="0.25">
      <c r="A81" s="15"/>
      <c r="B81" s="109">
        <v>79</v>
      </c>
      <c r="C81" s="12">
        <v>28110</v>
      </c>
      <c r="D81" s="12">
        <v>28339</v>
      </c>
      <c r="E81" s="13">
        <f t="shared" si="6"/>
        <v>229</v>
      </c>
      <c r="F81" s="13">
        <v>7.33</v>
      </c>
      <c r="G81" s="13">
        <f t="shared" si="4"/>
        <v>1678.57</v>
      </c>
      <c r="H81" s="13"/>
      <c r="I81" s="109"/>
      <c r="J81" s="50"/>
      <c r="K81" s="13">
        <f t="shared" si="5"/>
        <v>-1678.57</v>
      </c>
      <c r="L81" s="52"/>
      <c r="M81" s="52"/>
    </row>
    <row r="82" spans="1:13" x14ac:dyDescent="0.25">
      <c r="A82" s="111"/>
      <c r="B82" s="109">
        <v>80</v>
      </c>
      <c r="C82" s="12">
        <v>23735</v>
      </c>
      <c r="D82" s="12">
        <v>24973</v>
      </c>
      <c r="E82" s="13">
        <f t="shared" si="6"/>
        <v>1238</v>
      </c>
      <c r="F82" s="13">
        <v>7.33</v>
      </c>
      <c r="G82" s="13">
        <f t="shared" si="4"/>
        <v>9074.5400000000009</v>
      </c>
      <c r="H82" s="13"/>
      <c r="I82" s="109"/>
      <c r="J82" s="50"/>
      <c r="K82" s="13">
        <f t="shared" si="5"/>
        <v>-9074.5400000000009</v>
      </c>
      <c r="L82" s="52"/>
      <c r="M82" s="52"/>
    </row>
    <row r="83" spans="1:13" x14ac:dyDescent="0.25">
      <c r="A83" s="111"/>
      <c r="B83" s="109">
        <v>81</v>
      </c>
      <c r="C83" s="12">
        <v>60395</v>
      </c>
      <c r="D83" s="12">
        <v>61413</v>
      </c>
      <c r="E83" s="13">
        <f t="shared" si="6"/>
        <v>1018</v>
      </c>
      <c r="F83" s="68">
        <v>5.13</v>
      </c>
      <c r="G83" s="13">
        <f t="shared" si="4"/>
        <v>5222.34</v>
      </c>
      <c r="H83" s="13">
        <v>5130</v>
      </c>
      <c r="I83" s="109">
        <v>243138</v>
      </c>
      <c r="J83" s="50">
        <v>45665</v>
      </c>
      <c r="K83" s="13">
        <f t="shared" si="5"/>
        <v>-92.340000000000146</v>
      </c>
      <c r="L83" s="52"/>
      <c r="M83" s="52"/>
    </row>
    <row r="84" spans="1:13" x14ac:dyDescent="0.25">
      <c r="A84" s="111"/>
      <c r="B84" s="109">
        <v>82</v>
      </c>
      <c r="C84" s="12">
        <v>36687</v>
      </c>
      <c r="D84" s="12">
        <v>37121</v>
      </c>
      <c r="E84" s="13">
        <f t="shared" si="6"/>
        <v>434</v>
      </c>
      <c r="F84" s="68">
        <v>5.13</v>
      </c>
      <c r="G84" s="13">
        <f t="shared" si="4"/>
        <v>2226.42</v>
      </c>
      <c r="H84" s="13"/>
      <c r="I84" s="109"/>
      <c r="J84" s="50"/>
      <c r="K84" s="13">
        <f t="shared" si="5"/>
        <v>-2226.42</v>
      </c>
      <c r="L84" s="52"/>
      <c r="M84" s="52"/>
    </row>
    <row r="85" spans="1:13" x14ac:dyDescent="0.25">
      <c r="A85" s="111"/>
      <c r="B85" s="109">
        <v>83</v>
      </c>
      <c r="C85" s="12">
        <v>16765</v>
      </c>
      <c r="D85" s="12">
        <v>16832</v>
      </c>
      <c r="E85" s="13">
        <f t="shared" si="6"/>
        <v>67</v>
      </c>
      <c r="F85" s="68">
        <v>5.13</v>
      </c>
      <c r="G85" s="13">
        <f t="shared" si="4"/>
        <v>343.71</v>
      </c>
      <c r="H85" s="13">
        <v>1000</v>
      </c>
      <c r="I85" s="109">
        <v>47579</v>
      </c>
      <c r="J85" s="50">
        <v>45667</v>
      </c>
      <c r="K85" s="13">
        <f t="shared" si="5"/>
        <v>656.29</v>
      </c>
      <c r="L85" s="52"/>
      <c r="M85" s="52"/>
    </row>
    <row r="86" spans="1:13" x14ac:dyDescent="0.25">
      <c r="A86" s="111"/>
      <c r="B86" s="109">
        <v>84</v>
      </c>
      <c r="C86" s="12">
        <v>7529</v>
      </c>
      <c r="D86" s="12">
        <v>7529</v>
      </c>
      <c r="E86" s="13">
        <f t="shared" si="6"/>
        <v>0</v>
      </c>
      <c r="F86" s="13">
        <v>7.33</v>
      </c>
      <c r="G86" s="13">
        <f t="shared" si="4"/>
        <v>0</v>
      </c>
      <c r="H86" s="13"/>
      <c r="I86" s="109"/>
      <c r="J86" s="50"/>
      <c r="K86" s="13">
        <f t="shared" si="5"/>
        <v>0</v>
      </c>
      <c r="L86" s="52"/>
      <c r="M86" s="52"/>
    </row>
    <row r="87" spans="1:13" x14ac:dyDescent="0.25">
      <c r="A87" s="15"/>
      <c r="B87" s="109">
        <v>85</v>
      </c>
      <c r="C87" s="12">
        <v>23950</v>
      </c>
      <c r="D87" s="12">
        <v>23950</v>
      </c>
      <c r="E87" s="13">
        <f t="shared" si="6"/>
        <v>0</v>
      </c>
      <c r="F87" s="13">
        <v>7.33</v>
      </c>
      <c r="G87" s="13">
        <f t="shared" si="4"/>
        <v>0</v>
      </c>
      <c r="H87" s="13"/>
      <c r="I87" s="109"/>
      <c r="J87" s="50"/>
      <c r="K87" s="13">
        <f t="shared" si="5"/>
        <v>0</v>
      </c>
      <c r="L87" s="52"/>
      <c r="M87" s="52"/>
    </row>
    <row r="88" spans="1:13" x14ac:dyDescent="0.25">
      <c r="A88" s="111"/>
      <c r="B88" s="109">
        <v>86</v>
      </c>
      <c r="C88" s="12"/>
      <c r="D88" s="12"/>
      <c r="E88" s="13">
        <f t="shared" si="6"/>
        <v>0</v>
      </c>
      <c r="F88" s="13">
        <v>7.33</v>
      </c>
      <c r="G88" s="13">
        <f t="shared" si="4"/>
        <v>0</v>
      </c>
      <c r="H88" s="13"/>
      <c r="I88" s="109"/>
      <c r="J88" s="50"/>
      <c r="K88" s="13">
        <f t="shared" si="5"/>
        <v>0</v>
      </c>
      <c r="L88" s="52"/>
      <c r="M88" s="52"/>
    </row>
    <row r="89" spans="1:13" x14ac:dyDescent="0.25">
      <c r="A89" s="111"/>
      <c r="B89" s="109">
        <v>87</v>
      </c>
      <c r="C89" s="12">
        <v>17025</v>
      </c>
      <c r="D89" s="12">
        <v>17025</v>
      </c>
      <c r="E89" s="13">
        <f t="shared" si="6"/>
        <v>0</v>
      </c>
      <c r="F89" s="13">
        <v>7.33</v>
      </c>
      <c r="G89" s="13">
        <f t="shared" si="4"/>
        <v>0</v>
      </c>
      <c r="H89" s="13"/>
      <c r="I89" s="109"/>
      <c r="J89" s="50"/>
      <c r="K89" s="13">
        <f t="shared" si="5"/>
        <v>0</v>
      </c>
      <c r="L89" s="52"/>
      <c r="M89" s="52"/>
    </row>
    <row r="90" spans="1:13" x14ac:dyDescent="0.25">
      <c r="A90" s="111"/>
      <c r="B90" s="109">
        <v>88</v>
      </c>
      <c r="C90" s="12">
        <v>2261</v>
      </c>
      <c r="D90" s="12">
        <v>2261</v>
      </c>
      <c r="E90" s="13">
        <f t="shared" si="6"/>
        <v>0</v>
      </c>
      <c r="F90" s="13">
        <v>7.33</v>
      </c>
      <c r="G90" s="13">
        <f t="shared" si="4"/>
        <v>0</v>
      </c>
      <c r="H90" s="13"/>
      <c r="I90" s="109"/>
      <c r="J90" s="50"/>
      <c r="K90" s="13">
        <f t="shared" si="5"/>
        <v>0</v>
      </c>
      <c r="L90" s="52"/>
      <c r="M90" s="52"/>
    </row>
    <row r="91" spans="1:13" x14ac:dyDescent="0.25">
      <c r="A91" s="111"/>
      <c r="B91" s="109">
        <v>89</v>
      </c>
      <c r="C91" s="12">
        <v>12208</v>
      </c>
      <c r="D91" s="12">
        <v>12208</v>
      </c>
      <c r="E91" s="13">
        <f t="shared" si="6"/>
        <v>0</v>
      </c>
      <c r="F91" s="68">
        <v>5.13</v>
      </c>
      <c r="G91" s="13">
        <f t="shared" si="4"/>
        <v>0</v>
      </c>
      <c r="H91" s="13">
        <v>2000</v>
      </c>
      <c r="I91" s="109">
        <v>334657</v>
      </c>
      <c r="J91" s="50">
        <v>45678</v>
      </c>
      <c r="K91" s="13">
        <f t="shared" si="5"/>
        <v>2000</v>
      </c>
      <c r="L91" s="52"/>
      <c r="M91" s="52"/>
    </row>
    <row r="92" spans="1:13" x14ac:dyDescent="0.25">
      <c r="A92" s="111"/>
      <c r="B92" s="109">
        <v>90</v>
      </c>
      <c r="C92" s="12">
        <v>617</v>
      </c>
      <c r="D92" s="12">
        <v>624</v>
      </c>
      <c r="E92" s="13">
        <f t="shared" si="6"/>
        <v>7</v>
      </c>
      <c r="F92" s="13">
        <v>7.33</v>
      </c>
      <c r="G92" s="13">
        <f t="shared" si="4"/>
        <v>51.31</v>
      </c>
      <c r="H92" s="13"/>
      <c r="I92" s="109"/>
      <c r="J92" s="50"/>
      <c r="K92" s="13">
        <f t="shared" si="5"/>
        <v>-51.31</v>
      </c>
      <c r="L92" s="52"/>
      <c r="M92" s="52"/>
    </row>
    <row r="93" spans="1:13" x14ac:dyDescent="0.25">
      <c r="A93" s="111"/>
      <c r="B93" s="109">
        <v>91</v>
      </c>
      <c r="C93" s="12"/>
      <c r="D93" s="12"/>
      <c r="E93" s="13">
        <f t="shared" si="6"/>
        <v>0</v>
      </c>
      <c r="F93" s="13">
        <v>7.33</v>
      </c>
      <c r="G93" s="13">
        <f t="shared" si="4"/>
        <v>0</v>
      </c>
      <c r="H93" s="13"/>
      <c r="I93" s="109"/>
      <c r="J93" s="50"/>
      <c r="K93" s="13">
        <f t="shared" si="5"/>
        <v>0</v>
      </c>
      <c r="L93" s="52"/>
      <c r="M93" s="52"/>
    </row>
    <row r="94" spans="1:13" x14ac:dyDescent="0.25">
      <c r="A94" s="111"/>
      <c r="B94" s="109">
        <v>92</v>
      </c>
      <c r="C94" s="12">
        <v>25863</v>
      </c>
      <c r="D94" s="12">
        <v>25943</v>
      </c>
      <c r="E94" s="13">
        <f t="shared" si="6"/>
        <v>80</v>
      </c>
      <c r="F94" s="13">
        <v>7.33</v>
      </c>
      <c r="G94" s="13">
        <f t="shared" si="4"/>
        <v>586.4</v>
      </c>
      <c r="H94" s="13">
        <v>549.75</v>
      </c>
      <c r="I94" s="109">
        <v>441102</v>
      </c>
      <c r="J94" s="50">
        <v>45663</v>
      </c>
      <c r="K94" s="13">
        <f t="shared" si="5"/>
        <v>-36.649999999999977</v>
      </c>
      <c r="L94" s="52"/>
      <c r="M94" s="52"/>
    </row>
    <row r="95" spans="1:13" x14ac:dyDescent="0.25">
      <c r="A95" s="111"/>
      <c r="B95" s="109">
        <v>93</v>
      </c>
      <c r="C95" s="12">
        <v>19916</v>
      </c>
      <c r="D95" s="12">
        <v>20592</v>
      </c>
      <c r="E95" s="13">
        <f t="shared" si="6"/>
        <v>676</v>
      </c>
      <c r="F95" s="13">
        <v>7.33</v>
      </c>
      <c r="G95" s="13">
        <f t="shared" si="4"/>
        <v>4955.08</v>
      </c>
      <c r="H95" s="13"/>
      <c r="I95" s="109"/>
      <c r="J95" s="50"/>
      <c r="K95" s="13">
        <f t="shared" si="5"/>
        <v>-4955.08</v>
      </c>
      <c r="L95" s="52"/>
      <c r="M95" s="52"/>
    </row>
    <row r="96" spans="1:13" x14ac:dyDescent="0.25">
      <c r="A96" s="111"/>
      <c r="B96" s="109">
        <v>94</v>
      </c>
      <c r="C96" s="12">
        <v>5</v>
      </c>
      <c r="D96" s="12">
        <v>7</v>
      </c>
      <c r="E96" s="13">
        <f t="shared" si="6"/>
        <v>2</v>
      </c>
      <c r="F96" s="13">
        <v>7.33</v>
      </c>
      <c r="G96" s="13">
        <f t="shared" si="4"/>
        <v>14.66</v>
      </c>
      <c r="H96" s="13"/>
      <c r="I96" s="109"/>
      <c r="J96" s="50"/>
      <c r="K96" s="13">
        <f t="shared" si="5"/>
        <v>-14.66</v>
      </c>
      <c r="L96" s="52"/>
      <c r="M96" s="52"/>
    </row>
    <row r="97" spans="1:13" x14ac:dyDescent="0.25">
      <c r="A97" s="111"/>
      <c r="B97" s="109">
        <v>95</v>
      </c>
      <c r="C97" s="12">
        <v>974</v>
      </c>
      <c r="D97" s="12">
        <v>974</v>
      </c>
      <c r="E97" s="13">
        <f t="shared" si="6"/>
        <v>0</v>
      </c>
      <c r="F97" s="13">
        <v>7.33</v>
      </c>
      <c r="G97" s="13">
        <f t="shared" si="4"/>
        <v>0</v>
      </c>
      <c r="H97" s="13"/>
      <c r="I97" s="109"/>
      <c r="J97" s="50"/>
      <c r="K97" s="13">
        <f t="shared" si="5"/>
        <v>0</v>
      </c>
      <c r="L97" s="52"/>
      <c r="M97" s="52"/>
    </row>
    <row r="98" spans="1:13" x14ac:dyDescent="0.25">
      <c r="A98" s="111"/>
      <c r="B98" s="109">
        <v>96</v>
      </c>
      <c r="C98" s="12">
        <v>50010</v>
      </c>
      <c r="D98" s="12">
        <v>51225</v>
      </c>
      <c r="E98" s="13">
        <f t="shared" si="6"/>
        <v>1215</v>
      </c>
      <c r="F98" s="13">
        <v>7.33</v>
      </c>
      <c r="G98" s="13">
        <f t="shared" si="4"/>
        <v>8905.9500000000007</v>
      </c>
      <c r="H98" s="13"/>
      <c r="I98" s="109"/>
      <c r="J98" s="50"/>
      <c r="K98" s="13">
        <f t="shared" si="5"/>
        <v>-8905.9500000000007</v>
      </c>
      <c r="L98" s="52"/>
      <c r="M98" s="52"/>
    </row>
    <row r="99" spans="1:13" x14ac:dyDescent="0.25">
      <c r="A99" s="111"/>
      <c r="B99" s="109">
        <v>97</v>
      </c>
      <c r="C99" s="12"/>
      <c r="D99" s="12"/>
      <c r="E99" s="13">
        <f t="shared" si="6"/>
        <v>0</v>
      </c>
      <c r="F99" s="13">
        <v>7.33</v>
      </c>
      <c r="G99" s="13">
        <f t="shared" si="4"/>
        <v>0</v>
      </c>
      <c r="H99" s="13"/>
      <c r="I99" s="109"/>
      <c r="J99" s="50"/>
      <c r="K99" s="13">
        <f t="shared" si="5"/>
        <v>0</v>
      </c>
      <c r="L99" s="52"/>
      <c r="M99" s="52"/>
    </row>
    <row r="100" spans="1:13" x14ac:dyDescent="0.25">
      <c r="A100" s="111"/>
      <c r="B100" s="109" t="s">
        <v>14</v>
      </c>
      <c r="C100" s="12">
        <v>620</v>
      </c>
      <c r="D100" s="12">
        <v>620</v>
      </c>
      <c r="E100" s="13">
        <f t="shared" si="6"/>
        <v>0</v>
      </c>
      <c r="F100" s="13">
        <v>7.33</v>
      </c>
      <c r="G100" s="13">
        <f t="shared" si="4"/>
        <v>0</v>
      </c>
      <c r="H100" s="13">
        <v>1000</v>
      </c>
      <c r="I100" s="109">
        <v>137398</v>
      </c>
      <c r="J100" s="50">
        <v>45688</v>
      </c>
      <c r="K100" s="13">
        <f t="shared" si="5"/>
        <v>1000</v>
      </c>
      <c r="L100" s="52"/>
      <c r="M100" s="52"/>
    </row>
    <row r="101" spans="1:13" x14ac:dyDescent="0.25">
      <c r="A101" s="111"/>
      <c r="B101" s="109" t="s">
        <v>15</v>
      </c>
      <c r="C101" s="12">
        <v>2211</v>
      </c>
      <c r="D101" s="12">
        <v>2211</v>
      </c>
      <c r="E101" s="13">
        <f t="shared" si="6"/>
        <v>0</v>
      </c>
      <c r="F101" s="13">
        <v>7.33</v>
      </c>
      <c r="G101" s="13">
        <f t="shared" si="4"/>
        <v>0</v>
      </c>
      <c r="H101" s="13"/>
      <c r="I101" s="109"/>
      <c r="J101" s="50"/>
      <c r="K101" s="13">
        <f t="shared" si="5"/>
        <v>0</v>
      </c>
      <c r="L101" s="52"/>
      <c r="M101" s="52"/>
    </row>
    <row r="102" spans="1:13" x14ac:dyDescent="0.25">
      <c r="A102" s="111"/>
      <c r="B102" s="109">
        <v>98</v>
      </c>
      <c r="C102" s="12"/>
      <c r="D102" s="12"/>
      <c r="E102" s="13">
        <f t="shared" si="6"/>
        <v>0</v>
      </c>
      <c r="F102" s="13">
        <v>7.33</v>
      </c>
      <c r="G102" s="13">
        <f t="shared" si="4"/>
        <v>0</v>
      </c>
      <c r="H102" s="13"/>
      <c r="I102" s="109"/>
      <c r="J102" s="50"/>
      <c r="K102" s="13">
        <f t="shared" si="5"/>
        <v>0</v>
      </c>
      <c r="L102" s="52"/>
      <c r="M102" s="52"/>
    </row>
    <row r="103" spans="1:13" x14ac:dyDescent="0.25">
      <c r="A103" s="111"/>
      <c r="B103" s="109" t="s">
        <v>16</v>
      </c>
      <c r="C103" s="12">
        <v>2999</v>
      </c>
      <c r="D103" s="12">
        <v>3017</v>
      </c>
      <c r="E103" s="13">
        <f t="shared" si="6"/>
        <v>18</v>
      </c>
      <c r="F103" s="13">
        <v>7.33</v>
      </c>
      <c r="G103" s="13">
        <f t="shared" si="4"/>
        <v>131.94</v>
      </c>
      <c r="H103" s="13"/>
      <c r="I103" s="109"/>
      <c r="J103" s="50"/>
      <c r="K103" s="13">
        <f t="shared" si="5"/>
        <v>-131.94</v>
      </c>
      <c r="L103" s="52"/>
      <c r="M103" s="52"/>
    </row>
    <row r="104" spans="1:13" x14ac:dyDescent="0.25">
      <c r="A104" s="111"/>
      <c r="B104" s="109">
        <v>100</v>
      </c>
      <c r="C104" s="12"/>
      <c r="D104" s="12"/>
      <c r="E104" s="13">
        <f t="shared" si="6"/>
        <v>0</v>
      </c>
      <c r="F104" s="13">
        <v>7.33</v>
      </c>
      <c r="G104" s="13">
        <f t="shared" si="4"/>
        <v>0</v>
      </c>
      <c r="H104" s="13"/>
      <c r="I104" s="109"/>
      <c r="J104" s="50"/>
      <c r="K104" s="13">
        <f t="shared" si="5"/>
        <v>0</v>
      </c>
      <c r="L104" s="52"/>
      <c r="M104" s="52"/>
    </row>
    <row r="105" spans="1:13" x14ac:dyDescent="0.25">
      <c r="A105" s="111"/>
      <c r="B105" s="109" t="s">
        <v>17</v>
      </c>
      <c r="C105" s="12"/>
      <c r="D105" s="12"/>
      <c r="E105" s="13">
        <f t="shared" si="6"/>
        <v>0</v>
      </c>
      <c r="F105" s="13">
        <v>7.33</v>
      </c>
      <c r="G105" s="13">
        <f t="shared" si="4"/>
        <v>0</v>
      </c>
      <c r="H105" s="13"/>
      <c r="I105" s="109"/>
      <c r="J105" s="50"/>
      <c r="K105" s="13">
        <f t="shared" si="5"/>
        <v>0</v>
      </c>
      <c r="L105" s="52"/>
      <c r="M105" s="52"/>
    </row>
    <row r="106" spans="1:13" x14ac:dyDescent="0.25">
      <c r="A106" s="111"/>
      <c r="B106" s="109">
        <v>101</v>
      </c>
      <c r="C106" s="12">
        <v>68642</v>
      </c>
      <c r="D106" s="12">
        <v>70849</v>
      </c>
      <c r="E106" s="13">
        <f t="shared" si="6"/>
        <v>2207</v>
      </c>
      <c r="F106" s="68">
        <v>5.13</v>
      </c>
      <c r="G106" s="13">
        <f t="shared" si="4"/>
        <v>11321.91</v>
      </c>
      <c r="H106" s="13"/>
      <c r="I106" s="109"/>
      <c r="J106" s="50"/>
      <c r="K106" s="13">
        <f t="shared" si="5"/>
        <v>-11321.91</v>
      </c>
      <c r="L106" s="52"/>
      <c r="M106" s="52"/>
    </row>
    <row r="107" spans="1:13" x14ac:dyDescent="0.25">
      <c r="A107" s="111"/>
      <c r="B107" s="109">
        <v>102</v>
      </c>
      <c r="C107" s="12">
        <v>97231</v>
      </c>
      <c r="D107" s="12">
        <v>98501</v>
      </c>
      <c r="E107" s="13">
        <f t="shared" si="6"/>
        <v>1270</v>
      </c>
      <c r="F107" s="68">
        <v>5.13</v>
      </c>
      <c r="G107" s="13">
        <f t="shared" si="4"/>
        <v>6515.0999999999995</v>
      </c>
      <c r="H107" s="13"/>
      <c r="I107" s="109"/>
      <c r="J107" s="50"/>
      <c r="K107" s="13">
        <f t="shared" si="5"/>
        <v>-6515.0999999999995</v>
      </c>
      <c r="L107" s="52"/>
      <c r="M107" s="52"/>
    </row>
    <row r="108" spans="1:13" x14ac:dyDescent="0.25">
      <c r="A108" s="111"/>
      <c r="B108" s="109">
        <v>103</v>
      </c>
      <c r="C108" s="12">
        <v>53231</v>
      </c>
      <c r="D108" s="12">
        <v>55378</v>
      </c>
      <c r="E108" s="13">
        <f t="shared" si="6"/>
        <v>2147</v>
      </c>
      <c r="F108" s="68">
        <v>5.13</v>
      </c>
      <c r="G108" s="13">
        <f t="shared" si="4"/>
        <v>11014.11</v>
      </c>
      <c r="H108" s="13">
        <v>14426</v>
      </c>
      <c r="I108" s="109">
        <v>779058</v>
      </c>
      <c r="J108" s="50">
        <v>45681</v>
      </c>
      <c r="K108" s="13">
        <f t="shared" si="5"/>
        <v>3411.8899999999994</v>
      </c>
      <c r="L108" s="52"/>
      <c r="M108" s="52"/>
    </row>
    <row r="109" spans="1:13" x14ac:dyDescent="0.25">
      <c r="A109" s="111"/>
      <c r="B109" s="109">
        <v>104</v>
      </c>
      <c r="C109" s="12">
        <v>5</v>
      </c>
      <c r="D109" s="12">
        <v>5</v>
      </c>
      <c r="E109" s="13">
        <f t="shared" si="6"/>
        <v>0</v>
      </c>
      <c r="F109" s="13">
        <v>7.33</v>
      </c>
      <c r="G109" s="13">
        <f t="shared" si="4"/>
        <v>0</v>
      </c>
      <c r="H109" s="13"/>
      <c r="I109" s="109"/>
      <c r="J109" s="50"/>
      <c r="K109" s="13">
        <f t="shared" si="5"/>
        <v>0</v>
      </c>
      <c r="L109" s="52"/>
      <c r="M109" s="52"/>
    </row>
    <row r="110" spans="1:13" x14ac:dyDescent="0.25">
      <c r="A110" s="111"/>
      <c r="B110" s="109">
        <v>105</v>
      </c>
      <c r="C110" s="12">
        <v>758</v>
      </c>
      <c r="D110" s="12">
        <v>758</v>
      </c>
      <c r="E110" s="13">
        <f t="shared" si="6"/>
        <v>0</v>
      </c>
      <c r="F110" s="13">
        <v>7.33</v>
      </c>
      <c r="G110" s="13">
        <f t="shared" si="4"/>
        <v>0</v>
      </c>
      <c r="H110" s="13"/>
      <c r="I110" s="109"/>
      <c r="J110" s="50"/>
      <c r="K110" s="13">
        <f t="shared" si="5"/>
        <v>0</v>
      </c>
      <c r="L110" s="52"/>
      <c r="M110" s="52"/>
    </row>
    <row r="111" spans="1:13" x14ac:dyDescent="0.25">
      <c r="A111" s="111"/>
      <c r="B111" s="109">
        <v>106</v>
      </c>
      <c r="C111" s="12">
        <v>520</v>
      </c>
      <c r="D111" s="12">
        <v>520</v>
      </c>
      <c r="E111" s="13">
        <f t="shared" si="6"/>
        <v>0</v>
      </c>
      <c r="F111" s="13">
        <v>7.33</v>
      </c>
      <c r="G111" s="13">
        <f t="shared" si="4"/>
        <v>0</v>
      </c>
      <c r="H111" s="13"/>
      <c r="I111" s="109"/>
      <c r="J111" s="50"/>
      <c r="K111" s="13">
        <f t="shared" si="5"/>
        <v>0</v>
      </c>
      <c r="L111" s="52"/>
      <c r="M111" s="52"/>
    </row>
    <row r="112" spans="1:13" x14ac:dyDescent="0.25">
      <c r="A112" s="111"/>
      <c r="B112" s="109">
        <v>107</v>
      </c>
      <c r="C112" s="12"/>
      <c r="D112" s="12"/>
      <c r="E112" s="13">
        <f t="shared" si="6"/>
        <v>0</v>
      </c>
      <c r="F112" s="13">
        <v>7.33</v>
      </c>
      <c r="G112" s="13">
        <f t="shared" si="4"/>
        <v>0</v>
      </c>
      <c r="H112" s="13"/>
      <c r="I112" s="109"/>
      <c r="J112" s="50"/>
      <c r="K112" s="13">
        <f t="shared" si="5"/>
        <v>0</v>
      </c>
      <c r="L112" s="52"/>
      <c r="M112" s="52"/>
    </row>
    <row r="113" spans="1:13" x14ac:dyDescent="0.25">
      <c r="A113" s="111"/>
      <c r="B113" s="109">
        <v>108</v>
      </c>
      <c r="C113" s="12"/>
      <c r="D113" s="12"/>
      <c r="E113" s="13">
        <f t="shared" si="6"/>
        <v>0</v>
      </c>
      <c r="F113" s="13">
        <v>7.33</v>
      </c>
      <c r="G113" s="13">
        <f t="shared" si="4"/>
        <v>0</v>
      </c>
      <c r="H113" s="13"/>
      <c r="I113" s="109"/>
      <c r="J113" s="50"/>
      <c r="K113" s="13">
        <f t="shared" si="5"/>
        <v>0</v>
      </c>
      <c r="L113" s="52"/>
      <c r="M113" s="52"/>
    </row>
    <row r="114" spans="1:13" x14ac:dyDescent="0.25">
      <c r="A114" s="111"/>
      <c r="B114" s="109">
        <v>109</v>
      </c>
      <c r="C114" s="12"/>
      <c r="D114" s="12"/>
      <c r="E114" s="13">
        <f t="shared" si="6"/>
        <v>0</v>
      </c>
      <c r="F114" s="13">
        <v>7.33</v>
      </c>
      <c r="G114" s="13">
        <f t="shared" si="4"/>
        <v>0</v>
      </c>
      <c r="H114" s="13"/>
      <c r="I114" s="109"/>
      <c r="J114" s="50"/>
      <c r="K114" s="13">
        <f t="shared" si="5"/>
        <v>0</v>
      </c>
      <c r="L114" s="52"/>
      <c r="M114" s="52"/>
    </row>
    <row r="115" spans="1:13" x14ac:dyDescent="0.25">
      <c r="A115" s="115"/>
      <c r="B115" s="109">
        <v>110</v>
      </c>
      <c r="C115" s="12">
        <v>7261</v>
      </c>
      <c r="D115" s="12">
        <v>7261</v>
      </c>
      <c r="E115" s="13">
        <f t="shared" si="6"/>
        <v>0</v>
      </c>
      <c r="F115" s="13">
        <v>7.33</v>
      </c>
      <c r="G115" s="13">
        <f t="shared" si="4"/>
        <v>0</v>
      </c>
      <c r="H115" s="13"/>
      <c r="I115" s="109"/>
      <c r="J115" s="50"/>
      <c r="K115" s="13">
        <f t="shared" si="5"/>
        <v>0</v>
      </c>
      <c r="L115" s="52"/>
      <c r="M115" s="52"/>
    </row>
    <row r="116" spans="1:13" x14ac:dyDescent="0.25">
      <c r="A116" s="111"/>
      <c r="B116" s="109">
        <v>111</v>
      </c>
      <c r="C116" s="12">
        <v>18760</v>
      </c>
      <c r="D116" s="12">
        <v>18790</v>
      </c>
      <c r="E116" s="13">
        <f t="shared" si="6"/>
        <v>30</v>
      </c>
      <c r="F116" s="13">
        <v>7.33</v>
      </c>
      <c r="G116" s="13">
        <f t="shared" si="4"/>
        <v>219.9</v>
      </c>
      <c r="H116" s="13"/>
      <c r="I116" s="109"/>
      <c r="J116" s="50"/>
      <c r="K116" s="13">
        <f t="shared" si="5"/>
        <v>-219.9</v>
      </c>
      <c r="L116" s="52"/>
      <c r="M116" s="52"/>
    </row>
    <row r="117" spans="1:13" x14ac:dyDescent="0.25">
      <c r="A117" s="111"/>
      <c r="B117" s="109">
        <v>112</v>
      </c>
      <c r="C117" s="12">
        <v>6655</v>
      </c>
      <c r="D117" s="12">
        <v>6655</v>
      </c>
      <c r="E117" s="13">
        <f t="shared" si="6"/>
        <v>0</v>
      </c>
      <c r="F117" s="13">
        <v>7.33</v>
      </c>
      <c r="G117" s="13">
        <f t="shared" si="4"/>
        <v>0</v>
      </c>
      <c r="H117" s="13"/>
      <c r="I117" s="109"/>
      <c r="J117" s="50"/>
      <c r="K117" s="13">
        <f t="shared" si="5"/>
        <v>0</v>
      </c>
      <c r="L117" s="52"/>
      <c r="M117" s="52"/>
    </row>
    <row r="118" spans="1:13" x14ac:dyDescent="0.25">
      <c r="A118" s="111"/>
      <c r="B118" s="109">
        <v>113</v>
      </c>
      <c r="C118" s="12">
        <v>9428</v>
      </c>
      <c r="D118" s="12">
        <v>10205</v>
      </c>
      <c r="E118" s="13">
        <f t="shared" si="6"/>
        <v>777</v>
      </c>
      <c r="F118" s="13">
        <v>7.33</v>
      </c>
      <c r="G118" s="13">
        <f t="shared" si="4"/>
        <v>5695.41</v>
      </c>
      <c r="H118" s="13"/>
      <c r="I118" s="109"/>
      <c r="J118" s="50"/>
      <c r="K118" s="13">
        <f t="shared" si="5"/>
        <v>-5695.41</v>
      </c>
      <c r="L118" s="52"/>
      <c r="M118" s="52"/>
    </row>
    <row r="119" spans="1:13" x14ac:dyDescent="0.25">
      <c r="A119" s="111"/>
      <c r="B119" s="109">
        <v>114</v>
      </c>
      <c r="C119" s="12"/>
      <c r="D119" s="12"/>
      <c r="E119" s="13">
        <f t="shared" si="6"/>
        <v>0</v>
      </c>
      <c r="F119" s="13">
        <v>7.33</v>
      </c>
      <c r="G119" s="13">
        <f t="shared" si="4"/>
        <v>0</v>
      </c>
      <c r="H119" s="13"/>
      <c r="I119" s="109"/>
      <c r="J119" s="50"/>
      <c r="K119" s="13">
        <f t="shared" si="5"/>
        <v>0</v>
      </c>
      <c r="L119" s="52"/>
      <c r="M119" s="52"/>
    </row>
    <row r="120" spans="1:13" x14ac:dyDescent="0.25">
      <c r="A120" s="15"/>
      <c r="B120" s="109">
        <v>116</v>
      </c>
      <c r="C120" s="12">
        <v>131835</v>
      </c>
      <c r="D120" s="12">
        <v>133436</v>
      </c>
      <c r="E120" s="13">
        <f t="shared" si="6"/>
        <v>1601</v>
      </c>
      <c r="F120" s="68">
        <v>5.13</v>
      </c>
      <c r="G120" s="13">
        <f t="shared" si="4"/>
        <v>8213.1299999999992</v>
      </c>
      <c r="H120" s="13"/>
      <c r="I120" s="109"/>
      <c r="J120" s="50"/>
      <c r="K120" s="13">
        <f t="shared" si="5"/>
        <v>-8213.1299999999992</v>
      </c>
      <c r="L120" s="52">
        <v>14954132</v>
      </c>
      <c r="M120" s="52"/>
    </row>
    <row r="121" spans="1:13" x14ac:dyDescent="0.25">
      <c r="A121" s="111"/>
      <c r="B121" s="109">
        <v>117</v>
      </c>
      <c r="C121" s="12">
        <v>49690</v>
      </c>
      <c r="D121" s="12">
        <v>50841</v>
      </c>
      <c r="E121" s="13">
        <f t="shared" si="6"/>
        <v>1151</v>
      </c>
      <c r="F121" s="13">
        <v>7.33</v>
      </c>
      <c r="G121" s="13">
        <f t="shared" si="4"/>
        <v>8436.83</v>
      </c>
      <c r="H121" s="13"/>
      <c r="I121" s="109"/>
      <c r="J121" s="50"/>
      <c r="K121" s="13">
        <f t="shared" si="5"/>
        <v>-8436.83</v>
      </c>
      <c r="L121" s="52"/>
      <c r="M121" s="52"/>
    </row>
    <row r="122" spans="1:13" x14ac:dyDescent="0.25">
      <c r="A122" s="111"/>
      <c r="B122" s="109">
        <v>118</v>
      </c>
      <c r="C122" s="12">
        <v>36944</v>
      </c>
      <c r="D122" s="12">
        <v>38402</v>
      </c>
      <c r="E122" s="13">
        <f t="shared" si="6"/>
        <v>1458</v>
      </c>
      <c r="F122" s="70">
        <v>5.13</v>
      </c>
      <c r="G122" s="13">
        <f t="shared" si="4"/>
        <v>7479.54</v>
      </c>
      <c r="H122" s="13">
        <v>5000</v>
      </c>
      <c r="I122" s="109">
        <v>223336</v>
      </c>
      <c r="J122" s="50">
        <v>45684</v>
      </c>
      <c r="K122" s="13">
        <f t="shared" si="5"/>
        <v>-2479.54</v>
      </c>
      <c r="L122" s="52"/>
      <c r="M122" s="52"/>
    </row>
    <row r="123" spans="1:13" x14ac:dyDescent="0.25">
      <c r="A123" s="111"/>
      <c r="B123" s="109">
        <v>120</v>
      </c>
      <c r="C123" s="12">
        <v>2111</v>
      </c>
      <c r="D123" s="12">
        <v>2111</v>
      </c>
      <c r="E123" s="13">
        <f t="shared" si="6"/>
        <v>0</v>
      </c>
      <c r="F123" s="13">
        <v>7.33</v>
      </c>
      <c r="G123" s="13">
        <f t="shared" si="4"/>
        <v>0</v>
      </c>
      <c r="H123" s="13"/>
      <c r="I123" s="109"/>
      <c r="J123" s="50"/>
      <c r="K123" s="13">
        <f t="shared" si="5"/>
        <v>0</v>
      </c>
      <c r="L123" s="52"/>
      <c r="M123" s="52"/>
    </row>
    <row r="124" spans="1:13" x14ac:dyDescent="0.25">
      <c r="A124" s="111"/>
      <c r="B124" s="109">
        <v>121</v>
      </c>
      <c r="C124" s="12"/>
      <c r="D124" s="12"/>
      <c r="E124" s="13">
        <f t="shared" si="6"/>
        <v>0</v>
      </c>
      <c r="F124" s="13">
        <v>7.33</v>
      </c>
      <c r="G124" s="13">
        <f t="shared" si="4"/>
        <v>0</v>
      </c>
      <c r="H124" s="13"/>
      <c r="I124" s="109"/>
      <c r="J124" s="50"/>
      <c r="K124" s="13">
        <f t="shared" si="5"/>
        <v>0</v>
      </c>
      <c r="L124" s="52"/>
      <c r="M124" s="52"/>
    </row>
    <row r="125" spans="1:13" x14ac:dyDescent="0.25">
      <c r="A125" s="111"/>
      <c r="B125" s="109">
        <v>122</v>
      </c>
      <c r="C125" s="12">
        <v>15130</v>
      </c>
      <c r="D125" s="12">
        <v>16772</v>
      </c>
      <c r="E125" s="13">
        <f t="shared" si="6"/>
        <v>1642</v>
      </c>
      <c r="F125" s="13">
        <v>7.33</v>
      </c>
      <c r="G125" s="13">
        <f t="shared" si="4"/>
        <v>12035.86</v>
      </c>
      <c r="H125" s="13"/>
      <c r="I125" s="109"/>
      <c r="J125" s="50"/>
      <c r="K125" s="13">
        <f t="shared" si="5"/>
        <v>-12035.86</v>
      </c>
      <c r="L125" s="52"/>
      <c r="M125" s="52"/>
    </row>
    <row r="126" spans="1:13" x14ac:dyDescent="0.25">
      <c r="A126" s="111"/>
      <c r="B126" s="109">
        <v>123</v>
      </c>
      <c r="C126" s="12"/>
      <c r="D126" s="12"/>
      <c r="E126" s="13">
        <f t="shared" si="6"/>
        <v>0</v>
      </c>
      <c r="F126" s="13">
        <v>7.33</v>
      </c>
      <c r="G126" s="13">
        <f t="shared" si="4"/>
        <v>0</v>
      </c>
      <c r="H126" s="13"/>
      <c r="I126" s="109"/>
      <c r="J126" s="50"/>
      <c r="K126" s="13">
        <f t="shared" si="5"/>
        <v>0</v>
      </c>
      <c r="L126" s="52"/>
      <c r="M126" s="52"/>
    </row>
    <row r="127" spans="1:13" x14ac:dyDescent="0.25">
      <c r="A127" s="111"/>
      <c r="B127" s="109">
        <v>124</v>
      </c>
      <c r="C127" s="12">
        <v>3917</v>
      </c>
      <c r="D127" s="12">
        <v>5157</v>
      </c>
      <c r="E127" s="13">
        <f t="shared" si="6"/>
        <v>1240</v>
      </c>
      <c r="F127" s="13">
        <v>5.13</v>
      </c>
      <c r="G127" s="13">
        <f t="shared" si="4"/>
        <v>6361.2</v>
      </c>
      <c r="H127" s="13">
        <v>7830</v>
      </c>
      <c r="I127" s="109">
        <v>36097</v>
      </c>
      <c r="J127" s="50">
        <v>45677</v>
      </c>
      <c r="K127" s="13">
        <f t="shared" si="5"/>
        <v>1468.8000000000002</v>
      </c>
      <c r="L127" s="52"/>
      <c r="M127" s="52"/>
    </row>
    <row r="128" spans="1:13" x14ac:dyDescent="0.25">
      <c r="A128" s="18"/>
      <c r="B128" s="109">
        <v>125</v>
      </c>
      <c r="C128" s="12">
        <v>75</v>
      </c>
      <c r="D128" s="12">
        <v>75</v>
      </c>
      <c r="E128" s="13">
        <f t="shared" si="6"/>
        <v>0</v>
      </c>
      <c r="F128" s="13">
        <v>7.33</v>
      </c>
      <c r="G128" s="13">
        <f t="shared" si="4"/>
        <v>0</v>
      </c>
      <c r="H128" s="13"/>
      <c r="I128" s="109"/>
      <c r="J128" s="50"/>
      <c r="K128" s="13">
        <f t="shared" si="5"/>
        <v>0</v>
      </c>
      <c r="L128" s="52"/>
      <c r="M128" s="52"/>
    </row>
    <row r="129" spans="1:13" x14ac:dyDescent="0.25">
      <c r="A129" s="111"/>
      <c r="B129" s="109">
        <v>126</v>
      </c>
      <c r="C129" s="12"/>
      <c r="D129" s="12"/>
      <c r="E129" s="13">
        <f t="shared" si="6"/>
        <v>0</v>
      </c>
      <c r="F129" s="13">
        <v>7.33</v>
      </c>
      <c r="G129" s="13">
        <f t="shared" si="4"/>
        <v>0</v>
      </c>
      <c r="H129" s="13"/>
      <c r="I129" s="109"/>
      <c r="J129" s="50"/>
      <c r="K129" s="13">
        <f t="shared" si="5"/>
        <v>0</v>
      </c>
      <c r="L129" s="52"/>
      <c r="M129" s="52"/>
    </row>
    <row r="130" spans="1:13" x14ac:dyDescent="0.25">
      <c r="A130" s="111"/>
      <c r="B130" s="109" t="s">
        <v>18</v>
      </c>
      <c r="C130" s="12">
        <v>27247</v>
      </c>
      <c r="D130" s="12">
        <v>28415</v>
      </c>
      <c r="E130" s="13">
        <f t="shared" si="6"/>
        <v>1168</v>
      </c>
      <c r="F130" s="68">
        <v>5.13</v>
      </c>
      <c r="G130" s="13">
        <f t="shared" si="4"/>
        <v>5991.84</v>
      </c>
      <c r="H130" s="13"/>
      <c r="I130" s="109"/>
      <c r="J130" s="50"/>
      <c r="K130" s="13">
        <f t="shared" si="5"/>
        <v>-5991.84</v>
      </c>
      <c r="L130" s="52"/>
      <c r="M130" s="52"/>
    </row>
    <row r="131" spans="1:13" x14ac:dyDescent="0.25">
      <c r="A131" s="111"/>
      <c r="B131" s="109" t="s">
        <v>19</v>
      </c>
      <c r="C131" s="12">
        <v>10265</v>
      </c>
      <c r="D131" s="12">
        <v>10265</v>
      </c>
      <c r="E131" s="13">
        <f t="shared" si="6"/>
        <v>0</v>
      </c>
      <c r="F131" s="68">
        <v>5.13</v>
      </c>
      <c r="G131" s="13">
        <f t="shared" si="4"/>
        <v>0</v>
      </c>
      <c r="H131" s="13">
        <v>3000</v>
      </c>
      <c r="I131" s="109">
        <v>109554</v>
      </c>
      <c r="J131" s="50">
        <v>45677</v>
      </c>
      <c r="K131" s="13">
        <f t="shared" si="5"/>
        <v>3000</v>
      </c>
      <c r="L131" s="52"/>
      <c r="M131" s="52"/>
    </row>
    <row r="132" spans="1:13" x14ac:dyDescent="0.25">
      <c r="A132" s="111"/>
      <c r="B132" s="109">
        <v>129</v>
      </c>
      <c r="C132" s="12">
        <v>6452</v>
      </c>
      <c r="D132" s="12">
        <v>6452</v>
      </c>
      <c r="E132" s="13">
        <f t="shared" si="6"/>
        <v>0</v>
      </c>
      <c r="F132" s="13">
        <v>7.33</v>
      </c>
      <c r="G132" s="13">
        <f t="shared" si="4"/>
        <v>0</v>
      </c>
      <c r="H132" s="13"/>
      <c r="I132" s="109"/>
      <c r="J132" s="50"/>
      <c r="K132" s="13">
        <f t="shared" si="5"/>
        <v>0</v>
      </c>
      <c r="L132" s="52"/>
      <c r="M132" s="52"/>
    </row>
    <row r="133" spans="1:13" x14ac:dyDescent="0.25">
      <c r="A133" s="111"/>
      <c r="B133" s="109">
        <v>130</v>
      </c>
      <c r="C133" s="12">
        <v>5</v>
      </c>
      <c r="D133" s="12">
        <v>5</v>
      </c>
      <c r="E133" s="13">
        <f t="shared" si="6"/>
        <v>0</v>
      </c>
      <c r="F133" s="13">
        <v>7.33</v>
      </c>
      <c r="G133" s="13">
        <f t="shared" si="4"/>
        <v>0</v>
      </c>
      <c r="H133" s="13"/>
      <c r="I133" s="109"/>
      <c r="J133" s="50"/>
      <c r="K133" s="13">
        <f t="shared" si="5"/>
        <v>0</v>
      </c>
      <c r="L133" s="52"/>
      <c r="M133" s="52"/>
    </row>
    <row r="134" spans="1:13" x14ac:dyDescent="0.25">
      <c r="A134" s="111"/>
      <c r="B134" s="109">
        <v>131</v>
      </c>
      <c r="C134" s="12"/>
      <c r="D134" s="12"/>
      <c r="E134" s="13">
        <f t="shared" si="6"/>
        <v>0</v>
      </c>
      <c r="F134" s="13">
        <v>7.33</v>
      </c>
      <c r="G134" s="13">
        <f t="shared" si="4"/>
        <v>0</v>
      </c>
      <c r="H134" s="13"/>
      <c r="I134" s="109"/>
      <c r="J134" s="50"/>
      <c r="K134" s="13">
        <f t="shared" si="5"/>
        <v>0</v>
      </c>
      <c r="L134" s="52"/>
      <c r="M134" s="52"/>
    </row>
    <row r="135" spans="1:13" x14ac:dyDescent="0.25">
      <c r="A135" s="111"/>
      <c r="B135" s="109">
        <v>132</v>
      </c>
      <c r="C135" s="12"/>
      <c r="D135" s="12"/>
      <c r="E135" s="13">
        <f t="shared" si="6"/>
        <v>0</v>
      </c>
      <c r="F135" s="13">
        <v>7.33</v>
      </c>
      <c r="G135" s="13">
        <f t="shared" si="4"/>
        <v>0</v>
      </c>
      <c r="H135" s="13"/>
      <c r="I135" s="109"/>
      <c r="J135" s="50"/>
      <c r="K135" s="13">
        <f t="shared" si="5"/>
        <v>0</v>
      </c>
      <c r="L135" s="52"/>
      <c r="M135" s="52"/>
    </row>
    <row r="136" spans="1:13" x14ac:dyDescent="0.25">
      <c r="A136" s="111"/>
      <c r="B136" s="109">
        <v>133</v>
      </c>
      <c r="C136" s="12"/>
      <c r="D136" s="12"/>
      <c r="E136" s="13">
        <f t="shared" si="6"/>
        <v>0</v>
      </c>
      <c r="F136" s="13">
        <v>7.33</v>
      </c>
      <c r="G136" s="13">
        <f t="shared" si="4"/>
        <v>0</v>
      </c>
      <c r="H136" s="13"/>
      <c r="I136" s="109"/>
      <c r="J136" s="50"/>
      <c r="K136" s="13">
        <f t="shared" ref="K136:K199" si="8">H136-G136</f>
        <v>0</v>
      </c>
      <c r="L136" s="52"/>
      <c r="M136" s="52"/>
    </row>
    <row r="137" spans="1:13" x14ac:dyDescent="0.25">
      <c r="A137" s="111"/>
      <c r="B137" s="109">
        <v>134</v>
      </c>
      <c r="C137" s="12">
        <v>2489</v>
      </c>
      <c r="D137" s="12">
        <v>3074</v>
      </c>
      <c r="E137" s="13">
        <f t="shared" si="6"/>
        <v>585</v>
      </c>
      <c r="F137" s="13">
        <v>7.33</v>
      </c>
      <c r="G137" s="13">
        <f t="shared" si="4"/>
        <v>4288.05</v>
      </c>
      <c r="H137" s="13"/>
      <c r="I137" s="109"/>
      <c r="J137" s="50"/>
      <c r="K137" s="13">
        <f t="shared" si="8"/>
        <v>-4288.05</v>
      </c>
      <c r="L137" s="52"/>
      <c r="M137" s="52"/>
    </row>
    <row r="138" spans="1:13" x14ac:dyDescent="0.25">
      <c r="A138" s="111"/>
      <c r="B138" s="109">
        <v>135</v>
      </c>
      <c r="C138" s="12">
        <v>56734</v>
      </c>
      <c r="D138" s="12">
        <v>58522</v>
      </c>
      <c r="E138" s="13">
        <f t="shared" si="6"/>
        <v>1788</v>
      </c>
      <c r="F138" s="68">
        <v>5.13</v>
      </c>
      <c r="G138" s="13">
        <f t="shared" si="4"/>
        <v>9172.44</v>
      </c>
      <c r="H138" s="13">
        <v>3000</v>
      </c>
      <c r="I138" s="109">
        <v>843985</v>
      </c>
      <c r="J138" s="50">
        <v>45666</v>
      </c>
      <c r="K138" s="13">
        <f t="shared" si="8"/>
        <v>-6172.4400000000005</v>
      </c>
      <c r="L138" s="52"/>
      <c r="M138" s="52"/>
    </row>
    <row r="139" spans="1:13" x14ac:dyDescent="0.25">
      <c r="A139" s="111"/>
      <c r="B139" s="109">
        <v>136</v>
      </c>
      <c r="C139" s="12"/>
      <c r="D139" s="12"/>
      <c r="E139" s="13">
        <f t="shared" si="6"/>
        <v>0</v>
      </c>
      <c r="F139" s="13">
        <v>7.33</v>
      </c>
      <c r="G139" s="13">
        <f t="shared" ref="G139:G202" si="9">F139*E139</f>
        <v>0</v>
      </c>
      <c r="H139" s="13"/>
      <c r="I139" s="109"/>
      <c r="J139" s="50"/>
      <c r="K139" s="13">
        <f t="shared" si="8"/>
        <v>0</v>
      </c>
      <c r="L139" s="52"/>
      <c r="M139" s="52"/>
    </row>
    <row r="140" spans="1:13" x14ac:dyDescent="0.25">
      <c r="A140" s="111"/>
      <c r="B140" s="109">
        <v>137</v>
      </c>
      <c r="C140" s="12">
        <v>1272</v>
      </c>
      <c r="D140" s="12">
        <v>1275</v>
      </c>
      <c r="E140" s="13">
        <f t="shared" si="6"/>
        <v>3</v>
      </c>
      <c r="F140" s="13">
        <v>7.33</v>
      </c>
      <c r="G140" s="13">
        <f t="shared" si="9"/>
        <v>21.990000000000002</v>
      </c>
      <c r="H140" s="13"/>
      <c r="I140" s="109"/>
      <c r="J140" s="50"/>
      <c r="K140" s="13">
        <f t="shared" si="8"/>
        <v>-21.990000000000002</v>
      </c>
      <c r="L140" s="52"/>
      <c r="M140" s="52"/>
    </row>
    <row r="141" spans="1:13" x14ac:dyDescent="0.25">
      <c r="A141" s="15"/>
      <c r="B141" s="109">
        <v>138</v>
      </c>
      <c r="C141" s="12">
        <v>1835</v>
      </c>
      <c r="D141" s="12">
        <v>3084</v>
      </c>
      <c r="E141" s="13">
        <f t="shared" ref="E141:E204" si="10">D141-C141</f>
        <v>1249</v>
      </c>
      <c r="F141" s="68">
        <v>5.13</v>
      </c>
      <c r="G141" s="13">
        <f t="shared" si="9"/>
        <v>6407.37</v>
      </c>
      <c r="H141" s="13"/>
      <c r="I141" s="109"/>
      <c r="J141" s="50"/>
      <c r="K141" s="13">
        <f t="shared" si="8"/>
        <v>-6407.37</v>
      </c>
      <c r="L141" s="52">
        <v>14957047</v>
      </c>
      <c r="M141" s="52"/>
    </row>
    <row r="142" spans="1:13" x14ac:dyDescent="0.25">
      <c r="A142" s="15"/>
      <c r="B142" s="109">
        <v>139</v>
      </c>
      <c r="C142" s="12"/>
      <c r="D142" s="12"/>
      <c r="E142" s="13">
        <f t="shared" si="10"/>
        <v>0</v>
      </c>
      <c r="F142" s="13">
        <v>7.33</v>
      </c>
      <c r="G142" s="13">
        <f t="shared" si="9"/>
        <v>0</v>
      </c>
      <c r="H142" s="13"/>
      <c r="I142" s="109"/>
      <c r="J142" s="50"/>
      <c r="K142" s="13">
        <f t="shared" si="8"/>
        <v>0</v>
      </c>
      <c r="L142" s="52"/>
      <c r="M142" s="52"/>
    </row>
    <row r="143" spans="1:13" x14ac:dyDescent="0.25">
      <c r="A143" s="111"/>
      <c r="B143" s="109">
        <v>140</v>
      </c>
      <c r="C143" s="12">
        <v>5005</v>
      </c>
      <c r="D143" s="12">
        <v>5005</v>
      </c>
      <c r="E143" s="13">
        <f t="shared" si="10"/>
        <v>0</v>
      </c>
      <c r="F143" s="68">
        <v>5.13</v>
      </c>
      <c r="G143" s="13">
        <f t="shared" si="9"/>
        <v>0</v>
      </c>
      <c r="H143" s="13"/>
      <c r="I143" s="109"/>
      <c r="J143" s="50"/>
      <c r="K143" s="13">
        <f t="shared" si="8"/>
        <v>0</v>
      </c>
      <c r="L143" s="52"/>
      <c r="M143" s="52"/>
    </row>
    <row r="144" spans="1:13" x14ac:dyDescent="0.25">
      <c r="A144" s="111"/>
      <c r="B144" s="109">
        <v>141</v>
      </c>
      <c r="C144" s="12">
        <v>140</v>
      </c>
      <c r="D144" s="12">
        <v>140</v>
      </c>
      <c r="E144" s="13">
        <f t="shared" si="10"/>
        <v>0</v>
      </c>
      <c r="F144" s="13">
        <v>7.33</v>
      </c>
      <c r="G144" s="13">
        <f t="shared" si="9"/>
        <v>0</v>
      </c>
      <c r="H144" s="13"/>
      <c r="I144" s="109"/>
      <c r="J144" s="50"/>
      <c r="K144" s="13">
        <f t="shared" si="8"/>
        <v>0</v>
      </c>
      <c r="L144" s="52"/>
      <c r="M144" s="52"/>
    </row>
    <row r="145" spans="1:13" x14ac:dyDescent="0.25">
      <c r="A145" s="111"/>
      <c r="B145" s="109">
        <v>142</v>
      </c>
      <c r="C145" s="12"/>
      <c r="D145" s="12"/>
      <c r="E145" s="13">
        <f t="shared" si="10"/>
        <v>0</v>
      </c>
      <c r="F145" s="13">
        <v>7.33</v>
      </c>
      <c r="G145" s="13">
        <f t="shared" si="9"/>
        <v>0</v>
      </c>
      <c r="H145" s="13"/>
      <c r="I145" s="109"/>
      <c r="J145" s="50"/>
      <c r="K145" s="13">
        <f t="shared" si="8"/>
        <v>0</v>
      </c>
      <c r="L145" s="52"/>
      <c r="M145" s="52"/>
    </row>
    <row r="146" spans="1:13" x14ac:dyDescent="0.25">
      <c r="A146" s="111"/>
      <c r="B146" s="109">
        <v>143</v>
      </c>
      <c r="C146" s="12">
        <v>7883</v>
      </c>
      <c r="D146" s="12">
        <v>8044</v>
      </c>
      <c r="E146" s="13">
        <f t="shared" si="10"/>
        <v>161</v>
      </c>
      <c r="F146" s="68">
        <v>5.13</v>
      </c>
      <c r="G146" s="13">
        <f t="shared" si="9"/>
        <v>825.93</v>
      </c>
      <c r="H146" s="13"/>
      <c r="I146" s="109"/>
      <c r="J146" s="50"/>
      <c r="K146" s="13">
        <f t="shared" si="8"/>
        <v>-825.93</v>
      </c>
      <c r="L146" s="52"/>
      <c r="M146" s="52"/>
    </row>
    <row r="147" spans="1:13" x14ac:dyDescent="0.25">
      <c r="A147" s="111"/>
      <c r="B147" s="109">
        <v>144</v>
      </c>
      <c r="C147" s="12">
        <v>5453</v>
      </c>
      <c r="D147" s="12">
        <v>5551</v>
      </c>
      <c r="E147" s="13">
        <f t="shared" si="10"/>
        <v>98</v>
      </c>
      <c r="F147" s="13">
        <v>7.33</v>
      </c>
      <c r="G147" s="13">
        <f t="shared" si="9"/>
        <v>718.34</v>
      </c>
      <c r="H147" s="13"/>
      <c r="I147" s="109"/>
      <c r="J147" s="50"/>
      <c r="K147" s="13">
        <f t="shared" si="8"/>
        <v>-718.34</v>
      </c>
      <c r="L147" s="52"/>
      <c r="M147" s="52"/>
    </row>
    <row r="148" spans="1:13" x14ac:dyDescent="0.25">
      <c r="A148" s="111"/>
      <c r="B148" s="109">
        <v>145</v>
      </c>
      <c r="C148" s="12"/>
      <c r="D148" s="12"/>
      <c r="E148" s="13">
        <f t="shared" si="10"/>
        <v>0</v>
      </c>
      <c r="F148" s="13">
        <v>7.33</v>
      </c>
      <c r="G148" s="13">
        <f t="shared" si="9"/>
        <v>0</v>
      </c>
      <c r="H148" s="13"/>
      <c r="I148" s="109"/>
      <c r="J148" s="50"/>
      <c r="K148" s="13">
        <f t="shared" si="8"/>
        <v>0</v>
      </c>
      <c r="L148" s="52"/>
      <c r="M148" s="52"/>
    </row>
    <row r="149" spans="1:13" x14ac:dyDescent="0.25">
      <c r="A149" s="111"/>
      <c r="B149" s="109">
        <v>146</v>
      </c>
      <c r="C149" s="12"/>
      <c r="D149" s="12"/>
      <c r="E149" s="13">
        <f t="shared" si="10"/>
        <v>0</v>
      </c>
      <c r="F149" s="13">
        <v>7.33</v>
      </c>
      <c r="G149" s="13">
        <f t="shared" si="9"/>
        <v>0</v>
      </c>
      <c r="H149" s="13"/>
      <c r="I149" s="109"/>
      <c r="J149" s="50"/>
      <c r="K149" s="13">
        <f t="shared" si="8"/>
        <v>0</v>
      </c>
      <c r="L149" s="52"/>
      <c r="M149" s="52"/>
    </row>
    <row r="150" spans="1:13" x14ac:dyDescent="0.25">
      <c r="A150" s="111"/>
      <c r="B150" s="109">
        <v>147</v>
      </c>
      <c r="C150" s="12">
        <v>287</v>
      </c>
      <c r="D150" s="12">
        <v>287</v>
      </c>
      <c r="E150" s="13">
        <f t="shared" si="10"/>
        <v>0</v>
      </c>
      <c r="F150" s="13">
        <v>7.33</v>
      </c>
      <c r="G150" s="13">
        <f t="shared" si="9"/>
        <v>0</v>
      </c>
      <c r="H150" s="13"/>
      <c r="I150" s="109"/>
      <c r="J150" s="50"/>
      <c r="K150" s="13">
        <f t="shared" si="8"/>
        <v>0</v>
      </c>
      <c r="L150" s="52"/>
      <c r="M150" s="52"/>
    </row>
    <row r="151" spans="1:13" x14ac:dyDescent="0.25">
      <c r="A151" s="111"/>
      <c r="B151" s="109" t="s">
        <v>20</v>
      </c>
      <c r="C151" s="12">
        <v>24009</v>
      </c>
      <c r="D151" s="12">
        <v>24018</v>
      </c>
      <c r="E151" s="13">
        <f t="shared" si="10"/>
        <v>9</v>
      </c>
      <c r="F151" s="13">
        <v>7.33</v>
      </c>
      <c r="G151" s="13">
        <f t="shared" si="9"/>
        <v>65.97</v>
      </c>
      <c r="H151" s="13"/>
      <c r="I151" s="109"/>
      <c r="J151" s="50"/>
      <c r="K151" s="13">
        <f t="shared" si="8"/>
        <v>-65.97</v>
      </c>
      <c r="L151" s="52"/>
      <c r="M151" s="52"/>
    </row>
    <row r="152" spans="1:13" x14ac:dyDescent="0.25">
      <c r="A152" s="111"/>
      <c r="B152" s="109">
        <v>149</v>
      </c>
      <c r="C152" s="12">
        <v>360</v>
      </c>
      <c r="D152" s="12">
        <v>360</v>
      </c>
      <c r="E152" s="13">
        <f t="shared" si="10"/>
        <v>0</v>
      </c>
      <c r="F152" s="13">
        <v>7.33</v>
      </c>
      <c r="G152" s="13">
        <f t="shared" si="9"/>
        <v>0</v>
      </c>
      <c r="H152" s="13"/>
      <c r="I152" s="109"/>
      <c r="J152" s="50"/>
      <c r="K152" s="13">
        <f t="shared" si="8"/>
        <v>0</v>
      </c>
      <c r="L152" s="52"/>
      <c r="M152" s="52"/>
    </row>
    <row r="153" spans="1:13" x14ac:dyDescent="0.25">
      <c r="A153" s="111"/>
      <c r="B153" s="109">
        <v>150</v>
      </c>
      <c r="C153" s="12">
        <v>10383</v>
      </c>
      <c r="D153" s="12">
        <v>10383</v>
      </c>
      <c r="E153" s="13">
        <f t="shared" si="10"/>
        <v>0</v>
      </c>
      <c r="F153" s="13">
        <v>7.33</v>
      </c>
      <c r="G153" s="13">
        <f t="shared" si="9"/>
        <v>0</v>
      </c>
      <c r="H153" s="13"/>
      <c r="I153" s="109"/>
      <c r="J153" s="50"/>
      <c r="K153" s="13">
        <f t="shared" si="8"/>
        <v>0</v>
      </c>
      <c r="L153" s="52"/>
      <c r="M153" s="52"/>
    </row>
    <row r="154" spans="1:13" x14ac:dyDescent="0.25">
      <c r="A154" s="19"/>
      <c r="B154" s="109">
        <v>151</v>
      </c>
      <c r="C154" s="12">
        <v>512</v>
      </c>
      <c r="D154" s="12">
        <v>512</v>
      </c>
      <c r="E154" s="13">
        <f t="shared" si="10"/>
        <v>0</v>
      </c>
      <c r="F154" s="13">
        <v>7.33</v>
      </c>
      <c r="G154" s="13">
        <f t="shared" si="9"/>
        <v>0</v>
      </c>
      <c r="H154" s="13"/>
      <c r="I154" s="109"/>
      <c r="J154" s="50"/>
      <c r="K154" s="13">
        <f t="shared" si="8"/>
        <v>0</v>
      </c>
      <c r="L154" s="52"/>
      <c r="M154" s="52"/>
    </row>
    <row r="155" spans="1:13" x14ac:dyDescent="0.25">
      <c r="A155" s="111"/>
      <c r="B155" s="109">
        <v>152</v>
      </c>
      <c r="C155" s="12">
        <v>2204</v>
      </c>
      <c r="D155" s="12">
        <v>2204</v>
      </c>
      <c r="E155" s="13">
        <f t="shared" si="10"/>
        <v>0</v>
      </c>
      <c r="F155" s="70">
        <v>5.13</v>
      </c>
      <c r="G155" s="13">
        <f t="shared" si="9"/>
        <v>0</v>
      </c>
      <c r="H155" s="13"/>
      <c r="I155" s="109"/>
      <c r="J155" s="50"/>
      <c r="K155" s="13">
        <f t="shared" si="8"/>
        <v>0</v>
      </c>
      <c r="L155" s="52"/>
      <c r="M155" s="52"/>
    </row>
    <row r="156" spans="1:13" x14ac:dyDescent="0.25">
      <c r="A156" s="111"/>
      <c r="B156" s="109">
        <v>153</v>
      </c>
      <c r="C156" s="12">
        <v>24938</v>
      </c>
      <c r="D156" s="12">
        <v>27561</v>
      </c>
      <c r="E156" s="13">
        <f t="shared" si="10"/>
        <v>2623</v>
      </c>
      <c r="F156" s="70">
        <v>5.13</v>
      </c>
      <c r="G156" s="13">
        <f t="shared" si="9"/>
        <v>13455.99</v>
      </c>
      <c r="H156" s="13">
        <v>10000</v>
      </c>
      <c r="I156" s="109">
        <v>225124</v>
      </c>
      <c r="J156" s="50">
        <v>45670</v>
      </c>
      <c r="K156" s="13">
        <f t="shared" si="8"/>
        <v>-3455.99</v>
      </c>
      <c r="L156" s="52"/>
      <c r="M156" s="52"/>
    </row>
    <row r="157" spans="1:13" x14ac:dyDescent="0.25">
      <c r="A157" s="111"/>
      <c r="B157" s="109">
        <v>154</v>
      </c>
      <c r="C157" s="12"/>
      <c r="D157" s="12"/>
      <c r="E157" s="13">
        <f t="shared" si="10"/>
        <v>0</v>
      </c>
      <c r="F157" s="13">
        <v>7.33</v>
      </c>
      <c r="G157" s="13">
        <f t="shared" si="9"/>
        <v>0</v>
      </c>
      <c r="H157" s="13"/>
      <c r="I157" s="109"/>
      <c r="J157" s="50"/>
      <c r="K157" s="13">
        <f t="shared" si="8"/>
        <v>0</v>
      </c>
      <c r="L157" s="52"/>
      <c r="M157" s="52"/>
    </row>
    <row r="158" spans="1:13" x14ac:dyDescent="0.25">
      <c r="A158" s="111"/>
      <c r="B158" s="109">
        <v>155</v>
      </c>
      <c r="C158" s="12">
        <v>1355</v>
      </c>
      <c r="D158" s="12">
        <v>1355</v>
      </c>
      <c r="E158" s="13">
        <f t="shared" si="10"/>
        <v>0</v>
      </c>
      <c r="F158" s="13">
        <v>7.33</v>
      </c>
      <c r="G158" s="13">
        <f t="shared" si="9"/>
        <v>0</v>
      </c>
      <c r="H158" s="13"/>
      <c r="I158" s="109"/>
      <c r="J158" s="50"/>
      <c r="K158" s="13">
        <f t="shared" si="8"/>
        <v>0</v>
      </c>
      <c r="L158" s="52"/>
      <c r="M158" s="52"/>
    </row>
    <row r="159" spans="1:13" x14ac:dyDescent="0.25">
      <c r="A159" s="111"/>
      <c r="B159" s="109">
        <v>156</v>
      </c>
      <c r="C159" s="12">
        <v>40000</v>
      </c>
      <c r="D159" s="12">
        <v>41379</v>
      </c>
      <c r="E159" s="13">
        <f t="shared" si="10"/>
        <v>1379</v>
      </c>
      <c r="F159" s="68">
        <v>5.13</v>
      </c>
      <c r="G159" s="13">
        <f t="shared" si="9"/>
        <v>7074.2699999999995</v>
      </c>
      <c r="H159" s="13">
        <v>5000</v>
      </c>
      <c r="I159" s="109">
        <v>192442</v>
      </c>
      <c r="J159" s="50">
        <v>45678</v>
      </c>
      <c r="K159" s="13">
        <f t="shared" si="8"/>
        <v>-2074.2699999999995</v>
      </c>
      <c r="L159" s="52"/>
      <c r="M159" s="52"/>
    </row>
    <row r="160" spans="1:13" x14ac:dyDescent="0.25">
      <c r="A160" s="111"/>
      <c r="B160" s="109">
        <v>157</v>
      </c>
      <c r="C160" s="12">
        <v>7684</v>
      </c>
      <c r="D160" s="12">
        <v>7692</v>
      </c>
      <c r="E160" s="13">
        <f t="shared" si="10"/>
        <v>8</v>
      </c>
      <c r="F160" s="68">
        <v>5.13</v>
      </c>
      <c r="G160" s="13">
        <f t="shared" si="9"/>
        <v>41.04</v>
      </c>
      <c r="H160" s="13"/>
      <c r="I160" s="109"/>
      <c r="J160" s="50"/>
      <c r="K160" s="13">
        <f t="shared" si="8"/>
        <v>-41.04</v>
      </c>
      <c r="L160" s="52"/>
      <c r="M160" s="52"/>
    </row>
    <row r="161" spans="1:13" x14ac:dyDescent="0.25">
      <c r="A161" s="111"/>
      <c r="B161" s="109">
        <v>158</v>
      </c>
      <c r="C161" s="12">
        <v>1089</v>
      </c>
      <c r="D161" s="12">
        <v>1089</v>
      </c>
      <c r="E161" s="13">
        <f t="shared" si="10"/>
        <v>0</v>
      </c>
      <c r="F161" s="13">
        <v>7.33</v>
      </c>
      <c r="G161" s="13">
        <f t="shared" si="9"/>
        <v>0</v>
      </c>
      <c r="H161" s="13"/>
      <c r="I161" s="109"/>
      <c r="J161" s="50"/>
      <c r="K161" s="13">
        <f t="shared" si="8"/>
        <v>0</v>
      </c>
      <c r="L161" s="52"/>
      <c r="M161" s="52"/>
    </row>
    <row r="162" spans="1:13" x14ac:dyDescent="0.25">
      <c r="A162" s="111"/>
      <c r="B162" s="109">
        <v>159</v>
      </c>
      <c r="C162" s="12">
        <v>1243</v>
      </c>
      <c r="D162" s="12">
        <v>1243</v>
      </c>
      <c r="E162" s="13">
        <f t="shared" si="10"/>
        <v>0</v>
      </c>
      <c r="F162" s="13">
        <v>7.33</v>
      </c>
      <c r="G162" s="13">
        <f t="shared" si="9"/>
        <v>0</v>
      </c>
      <c r="H162" s="13"/>
      <c r="I162" s="109"/>
      <c r="J162" s="50"/>
      <c r="K162" s="13">
        <f t="shared" si="8"/>
        <v>0</v>
      </c>
      <c r="L162" s="52"/>
      <c r="M162" s="52"/>
    </row>
    <row r="163" spans="1:13" x14ac:dyDescent="0.25">
      <c r="A163" s="111"/>
      <c r="B163" s="109">
        <v>160</v>
      </c>
      <c r="C163" s="12">
        <v>2890</v>
      </c>
      <c r="D163" s="12">
        <v>2890</v>
      </c>
      <c r="E163" s="13">
        <f t="shared" si="10"/>
        <v>0</v>
      </c>
      <c r="F163" s="13">
        <v>7.33</v>
      </c>
      <c r="G163" s="13">
        <f t="shared" si="9"/>
        <v>0</v>
      </c>
      <c r="H163" s="13"/>
      <c r="I163" s="109"/>
      <c r="J163" s="50"/>
      <c r="K163" s="13">
        <f t="shared" si="8"/>
        <v>0</v>
      </c>
      <c r="L163" s="52"/>
      <c r="M163" s="52"/>
    </row>
    <row r="164" spans="1:13" x14ac:dyDescent="0.25">
      <c r="A164" s="66"/>
      <c r="B164" s="109">
        <v>161</v>
      </c>
      <c r="C164" s="12"/>
      <c r="D164" s="12"/>
      <c r="E164" s="13">
        <f t="shared" si="10"/>
        <v>0</v>
      </c>
      <c r="F164" s="13">
        <v>7.33</v>
      </c>
      <c r="G164" s="13">
        <f t="shared" si="9"/>
        <v>0</v>
      </c>
      <c r="H164" s="13"/>
      <c r="I164" s="109"/>
      <c r="J164" s="50"/>
      <c r="K164" s="13">
        <f t="shared" si="8"/>
        <v>0</v>
      </c>
      <c r="L164" s="52"/>
      <c r="M164" s="52"/>
    </row>
    <row r="165" spans="1:13" x14ac:dyDescent="0.25">
      <c r="A165" s="111"/>
      <c r="B165" s="109">
        <v>162</v>
      </c>
      <c r="C165" s="12">
        <v>5460</v>
      </c>
      <c r="D165" s="12">
        <v>5475</v>
      </c>
      <c r="E165" s="13">
        <f t="shared" si="10"/>
        <v>15</v>
      </c>
      <c r="F165" s="13">
        <v>7.33</v>
      </c>
      <c r="G165" s="13">
        <f t="shared" si="9"/>
        <v>109.95</v>
      </c>
      <c r="H165" s="13"/>
      <c r="I165" s="109"/>
      <c r="J165" s="50"/>
      <c r="K165" s="13">
        <f t="shared" si="8"/>
        <v>-109.95</v>
      </c>
      <c r="L165" s="52"/>
      <c r="M165" s="52"/>
    </row>
    <row r="166" spans="1:13" x14ac:dyDescent="0.25">
      <c r="A166" s="111"/>
      <c r="B166" s="109" t="s">
        <v>21</v>
      </c>
      <c r="C166" s="12">
        <v>69619</v>
      </c>
      <c r="D166" s="12">
        <v>72651</v>
      </c>
      <c r="E166" s="13">
        <f t="shared" si="10"/>
        <v>3032</v>
      </c>
      <c r="F166" s="68">
        <v>5.13</v>
      </c>
      <c r="G166" s="13">
        <f t="shared" si="9"/>
        <v>15554.16</v>
      </c>
      <c r="H166" s="13"/>
      <c r="I166" s="109"/>
      <c r="J166" s="50"/>
      <c r="K166" s="13">
        <f t="shared" si="8"/>
        <v>-15554.16</v>
      </c>
      <c r="L166" s="52"/>
      <c r="M166" s="52"/>
    </row>
    <row r="167" spans="1:13" x14ac:dyDescent="0.25">
      <c r="A167" s="111"/>
      <c r="B167" s="109">
        <v>163</v>
      </c>
      <c r="C167" s="12">
        <v>1</v>
      </c>
      <c r="D167" s="12">
        <v>600</v>
      </c>
      <c r="E167" s="13">
        <f t="shared" si="10"/>
        <v>599</v>
      </c>
      <c r="F167" s="13">
        <v>7.33</v>
      </c>
      <c r="G167" s="13">
        <f t="shared" si="9"/>
        <v>4390.67</v>
      </c>
      <c r="H167" s="13"/>
      <c r="I167" s="109"/>
      <c r="J167" s="50"/>
      <c r="K167" s="13">
        <f t="shared" si="8"/>
        <v>-4390.67</v>
      </c>
      <c r="L167" s="52"/>
      <c r="M167" s="52"/>
    </row>
    <row r="168" spans="1:13" x14ac:dyDescent="0.25">
      <c r="A168" s="111"/>
      <c r="B168" s="109">
        <v>165</v>
      </c>
      <c r="C168" s="12">
        <v>32268</v>
      </c>
      <c r="D168" s="12">
        <v>32268</v>
      </c>
      <c r="E168" s="13">
        <f t="shared" si="10"/>
        <v>0</v>
      </c>
      <c r="F168" s="13">
        <v>7.33</v>
      </c>
      <c r="G168" s="13">
        <f t="shared" si="9"/>
        <v>0</v>
      </c>
      <c r="H168" s="13"/>
      <c r="I168" s="109"/>
      <c r="J168" s="50"/>
      <c r="K168" s="13">
        <f t="shared" si="8"/>
        <v>0</v>
      </c>
      <c r="L168" s="52"/>
      <c r="M168" s="52"/>
    </row>
    <row r="169" spans="1:13" x14ac:dyDescent="0.25">
      <c r="A169" s="111"/>
      <c r="B169" s="109">
        <v>166</v>
      </c>
      <c r="C169" s="12"/>
      <c r="D169" s="12"/>
      <c r="E169" s="13">
        <f t="shared" si="10"/>
        <v>0</v>
      </c>
      <c r="F169" s="13">
        <v>7.33</v>
      </c>
      <c r="G169" s="13">
        <f t="shared" si="9"/>
        <v>0</v>
      </c>
      <c r="H169" s="13"/>
      <c r="I169" s="109"/>
      <c r="J169" s="50"/>
      <c r="K169" s="13">
        <f t="shared" si="8"/>
        <v>0</v>
      </c>
      <c r="L169" s="52"/>
      <c r="M169" s="52"/>
    </row>
    <row r="170" spans="1:13" x14ac:dyDescent="0.25">
      <c r="A170" s="111"/>
      <c r="B170" s="109">
        <v>167</v>
      </c>
      <c r="C170" s="12"/>
      <c r="D170" s="12"/>
      <c r="E170" s="13">
        <f t="shared" si="10"/>
        <v>0</v>
      </c>
      <c r="F170" s="13">
        <v>7.33</v>
      </c>
      <c r="G170" s="13">
        <f t="shared" si="9"/>
        <v>0</v>
      </c>
      <c r="H170" s="13"/>
      <c r="I170" s="109"/>
      <c r="J170" s="50"/>
      <c r="K170" s="13">
        <f t="shared" si="8"/>
        <v>0</v>
      </c>
      <c r="L170" s="52"/>
      <c r="M170" s="52"/>
    </row>
    <row r="171" spans="1:13" x14ac:dyDescent="0.25">
      <c r="A171" s="111"/>
      <c r="B171" s="109">
        <v>168</v>
      </c>
      <c r="C171" s="12">
        <v>18743</v>
      </c>
      <c r="D171" s="12">
        <v>18945</v>
      </c>
      <c r="E171" s="13">
        <f t="shared" si="10"/>
        <v>202</v>
      </c>
      <c r="F171" s="13">
        <v>7.33</v>
      </c>
      <c r="G171" s="13">
        <f t="shared" si="9"/>
        <v>1480.66</v>
      </c>
      <c r="H171" s="13"/>
      <c r="I171" s="109"/>
      <c r="J171" s="50"/>
      <c r="K171" s="13">
        <f t="shared" si="8"/>
        <v>-1480.66</v>
      </c>
      <c r="L171" s="52"/>
      <c r="M171" s="52"/>
    </row>
    <row r="172" spans="1:13" x14ac:dyDescent="0.25">
      <c r="A172" s="111"/>
      <c r="B172" s="109">
        <v>169</v>
      </c>
      <c r="C172" s="12"/>
      <c r="D172" s="12"/>
      <c r="E172" s="13">
        <f t="shared" si="10"/>
        <v>0</v>
      </c>
      <c r="F172" s="13">
        <v>7.33</v>
      </c>
      <c r="G172" s="13">
        <f t="shared" si="9"/>
        <v>0</v>
      </c>
      <c r="H172" s="13"/>
      <c r="I172" s="109"/>
      <c r="J172" s="50"/>
      <c r="K172" s="13">
        <f t="shared" si="8"/>
        <v>0</v>
      </c>
      <c r="L172" s="52"/>
      <c r="M172" s="52"/>
    </row>
    <row r="173" spans="1:13" x14ac:dyDescent="0.25">
      <c r="A173" s="111"/>
      <c r="B173" s="109">
        <v>170</v>
      </c>
      <c r="C173" s="12">
        <v>2389</v>
      </c>
      <c r="D173" s="12">
        <v>2389</v>
      </c>
      <c r="E173" s="13">
        <f t="shared" si="10"/>
        <v>0</v>
      </c>
      <c r="F173" s="13">
        <v>7.33</v>
      </c>
      <c r="G173" s="13">
        <f t="shared" si="9"/>
        <v>0</v>
      </c>
      <c r="H173" s="13"/>
      <c r="I173" s="109"/>
      <c r="J173" s="50"/>
      <c r="K173" s="13">
        <f t="shared" si="8"/>
        <v>0</v>
      </c>
      <c r="L173" s="52"/>
      <c r="M173" s="52"/>
    </row>
    <row r="174" spans="1:13" x14ac:dyDescent="0.25">
      <c r="A174" s="111"/>
      <c r="B174" s="109">
        <v>171</v>
      </c>
      <c r="C174" s="12">
        <v>22810</v>
      </c>
      <c r="D174" s="12">
        <v>22810</v>
      </c>
      <c r="E174" s="13">
        <f t="shared" si="10"/>
        <v>0</v>
      </c>
      <c r="F174" s="70">
        <v>5.13</v>
      </c>
      <c r="G174" s="13">
        <f t="shared" si="9"/>
        <v>0</v>
      </c>
      <c r="H174" s="13"/>
      <c r="I174" s="109"/>
      <c r="J174" s="50"/>
      <c r="K174" s="13">
        <f t="shared" si="8"/>
        <v>0</v>
      </c>
      <c r="L174" s="52"/>
      <c r="M174" s="52"/>
    </row>
    <row r="175" spans="1:13" x14ac:dyDescent="0.25">
      <c r="A175" s="111"/>
      <c r="B175" s="109">
        <v>172</v>
      </c>
      <c r="C175" s="12">
        <v>71278</v>
      </c>
      <c r="D175" s="12">
        <v>72238</v>
      </c>
      <c r="E175" s="13">
        <f t="shared" si="10"/>
        <v>960</v>
      </c>
      <c r="F175" s="13">
        <v>7.33</v>
      </c>
      <c r="G175" s="13">
        <f t="shared" si="9"/>
        <v>7036.8</v>
      </c>
      <c r="H175" s="13"/>
      <c r="I175" s="109"/>
      <c r="J175" s="50"/>
      <c r="K175" s="13">
        <f t="shared" si="8"/>
        <v>-7036.8</v>
      </c>
      <c r="L175" s="52"/>
      <c r="M175" s="52"/>
    </row>
    <row r="176" spans="1:13" x14ac:dyDescent="0.25">
      <c r="A176" s="111"/>
      <c r="B176" s="109">
        <v>173</v>
      </c>
      <c r="C176" s="12">
        <v>136754</v>
      </c>
      <c r="D176" s="12">
        <v>138298</v>
      </c>
      <c r="E176" s="13">
        <f t="shared" si="10"/>
        <v>1544</v>
      </c>
      <c r="F176" s="68">
        <v>5.13</v>
      </c>
      <c r="G176" s="13">
        <f t="shared" si="9"/>
        <v>7920.72</v>
      </c>
      <c r="H176" s="13">
        <v>6500</v>
      </c>
      <c r="I176" s="109">
        <v>53044</v>
      </c>
      <c r="J176" s="50">
        <v>45679</v>
      </c>
      <c r="K176" s="13">
        <f t="shared" si="8"/>
        <v>-1420.7200000000003</v>
      </c>
      <c r="L176" s="52"/>
      <c r="M176" s="52"/>
    </row>
    <row r="177" spans="1:13" x14ac:dyDescent="0.25">
      <c r="A177" s="111"/>
      <c r="B177" s="109">
        <v>174</v>
      </c>
      <c r="C177" s="12">
        <v>5</v>
      </c>
      <c r="D177" s="12">
        <v>5</v>
      </c>
      <c r="E177" s="13">
        <f t="shared" si="10"/>
        <v>0</v>
      </c>
      <c r="F177" s="13">
        <v>7.33</v>
      </c>
      <c r="G177" s="13">
        <f t="shared" si="9"/>
        <v>0</v>
      </c>
      <c r="H177" s="13"/>
      <c r="I177" s="109"/>
      <c r="J177" s="50"/>
      <c r="K177" s="13">
        <f t="shared" si="8"/>
        <v>0</v>
      </c>
      <c r="L177" s="52"/>
      <c r="M177" s="52"/>
    </row>
    <row r="178" spans="1:13" x14ac:dyDescent="0.25">
      <c r="A178" s="111"/>
      <c r="B178" s="109">
        <f>175</f>
        <v>175</v>
      </c>
      <c r="C178" s="12">
        <v>5204</v>
      </c>
      <c r="D178" s="12">
        <v>5204</v>
      </c>
      <c r="E178" s="13">
        <f t="shared" si="10"/>
        <v>0</v>
      </c>
      <c r="F178" s="13">
        <v>7.33</v>
      </c>
      <c r="G178" s="13">
        <f t="shared" si="9"/>
        <v>0</v>
      </c>
      <c r="H178" s="13"/>
      <c r="I178" s="109"/>
      <c r="J178" s="50"/>
      <c r="K178" s="13">
        <f t="shared" si="8"/>
        <v>0</v>
      </c>
      <c r="L178" s="52"/>
      <c r="M178" s="52"/>
    </row>
    <row r="179" spans="1:13" x14ac:dyDescent="0.25">
      <c r="A179" s="111"/>
      <c r="B179" s="109">
        <v>176</v>
      </c>
      <c r="C179" s="12">
        <v>5</v>
      </c>
      <c r="D179" s="12">
        <v>5</v>
      </c>
      <c r="E179" s="13">
        <f t="shared" si="10"/>
        <v>0</v>
      </c>
      <c r="F179" s="13">
        <v>7.33</v>
      </c>
      <c r="G179" s="13">
        <f t="shared" si="9"/>
        <v>0</v>
      </c>
      <c r="H179" s="13"/>
      <c r="I179" s="109"/>
      <c r="J179" s="50"/>
      <c r="K179" s="13">
        <f t="shared" si="8"/>
        <v>0</v>
      </c>
      <c r="L179" s="52"/>
      <c r="M179" s="52"/>
    </row>
    <row r="180" spans="1:13" x14ac:dyDescent="0.25">
      <c r="A180" s="111"/>
      <c r="B180" s="109">
        <v>177</v>
      </c>
      <c r="C180" s="12">
        <v>11360</v>
      </c>
      <c r="D180" s="12">
        <v>12020</v>
      </c>
      <c r="E180" s="13">
        <f t="shared" si="10"/>
        <v>660</v>
      </c>
      <c r="F180" s="13">
        <v>7.33</v>
      </c>
      <c r="G180" s="13">
        <f t="shared" si="9"/>
        <v>4837.8</v>
      </c>
      <c r="H180" s="13"/>
      <c r="I180" s="109"/>
      <c r="J180" s="50"/>
      <c r="K180" s="13">
        <f t="shared" si="8"/>
        <v>-4837.8</v>
      </c>
      <c r="L180" s="52"/>
      <c r="M180" s="52"/>
    </row>
    <row r="181" spans="1:13" x14ac:dyDescent="0.25">
      <c r="A181" s="111"/>
      <c r="B181" s="109">
        <v>178</v>
      </c>
      <c r="C181" s="12"/>
      <c r="D181" s="12"/>
      <c r="E181" s="13">
        <f t="shared" si="10"/>
        <v>0</v>
      </c>
      <c r="F181" s="13">
        <v>7.33</v>
      </c>
      <c r="G181" s="13">
        <f t="shared" si="9"/>
        <v>0</v>
      </c>
      <c r="H181" s="13"/>
      <c r="I181" s="109"/>
      <c r="J181" s="50"/>
      <c r="K181" s="13">
        <f t="shared" si="8"/>
        <v>0</v>
      </c>
      <c r="L181" s="52"/>
      <c r="M181" s="52"/>
    </row>
    <row r="182" spans="1:13" x14ac:dyDescent="0.25">
      <c r="A182" s="111"/>
      <c r="B182" s="109">
        <v>179</v>
      </c>
      <c r="C182" s="12"/>
      <c r="D182" s="12"/>
      <c r="E182" s="13">
        <f t="shared" si="10"/>
        <v>0</v>
      </c>
      <c r="F182" s="13">
        <v>7.33</v>
      </c>
      <c r="G182" s="13">
        <f t="shared" si="9"/>
        <v>0</v>
      </c>
      <c r="H182" s="13"/>
      <c r="I182" s="109"/>
      <c r="J182" s="50"/>
      <c r="K182" s="13">
        <f t="shared" si="8"/>
        <v>0</v>
      </c>
      <c r="L182" s="52"/>
      <c r="M182" s="52"/>
    </row>
    <row r="183" spans="1:13" x14ac:dyDescent="0.25">
      <c r="A183" s="111"/>
      <c r="B183" s="109">
        <v>180</v>
      </c>
      <c r="C183" s="12"/>
      <c r="D183" s="12"/>
      <c r="E183" s="13">
        <f t="shared" si="10"/>
        <v>0</v>
      </c>
      <c r="F183" s="13">
        <v>7.33</v>
      </c>
      <c r="G183" s="13">
        <f t="shared" si="9"/>
        <v>0</v>
      </c>
      <c r="H183" s="13"/>
      <c r="I183" s="109"/>
      <c r="J183" s="50"/>
      <c r="K183" s="13">
        <f t="shared" si="8"/>
        <v>0</v>
      </c>
      <c r="L183" s="52"/>
      <c r="M183" s="52"/>
    </row>
    <row r="184" spans="1:13" x14ac:dyDescent="0.25">
      <c r="A184" s="111"/>
      <c r="B184" s="109">
        <v>181</v>
      </c>
      <c r="C184" s="12">
        <v>59</v>
      </c>
      <c r="D184" s="12">
        <v>60</v>
      </c>
      <c r="E184" s="13">
        <f t="shared" si="10"/>
        <v>1</v>
      </c>
      <c r="F184" s="13">
        <v>7.33</v>
      </c>
      <c r="G184" s="13">
        <f t="shared" si="9"/>
        <v>7.33</v>
      </c>
      <c r="H184" s="13">
        <v>397.54</v>
      </c>
      <c r="I184" s="109">
        <v>580090</v>
      </c>
      <c r="J184" s="50">
        <v>45673</v>
      </c>
      <c r="K184" s="13">
        <f t="shared" si="8"/>
        <v>390.21000000000004</v>
      </c>
      <c r="L184" s="52"/>
      <c r="M184" s="52"/>
    </row>
    <row r="185" spans="1:13" x14ac:dyDescent="0.25">
      <c r="A185" s="111"/>
      <c r="B185" s="109">
        <v>182</v>
      </c>
      <c r="C185" s="12"/>
      <c r="D185" s="12"/>
      <c r="E185" s="13">
        <f t="shared" si="10"/>
        <v>0</v>
      </c>
      <c r="F185" s="13">
        <v>7.33</v>
      </c>
      <c r="G185" s="13">
        <f t="shared" si="9"/>
        <v>0</v>
      </c>
      <c r="H185" s="13"/>
      <c r="I185" s="109"/>
      <c r="J185" s="50"/>
      <c r="K185" s="13">
        <f t="shared" si="8"/>
        <v>0</v>
      </c>
      <c r="L185" s="52"/>
      <c r="M185" s="52"/>
    </row>
    <row r="186" spans="1:13" x14ac:dyDescent="0.25">
      <c r="A186" s="111"/>
      <c r="B186" s="109">
        <v>183</v>
      </c>
      <c r="C186" s="12">
        <v>24</v>
      </c>
      <c r="D186" s="12">
        <v>25</v>
      </c>
      <c r="E186" s="13">
        <f t="shared" si="10"/>
        <v>1</v>
      </c>
      <c r="F186" s="13">
        <v>7.33</v>
      </c>
      <c r="G186" s="13">
        <f t="shared" si="9"/>
        <v>7.33</v>
      </c>
      <c r="H186" s="13"/>
      <c r="I186" s="109"/>
      <c r="J186" s="50"/>
      <c r="K186" s="13">
        <f t="shared" si="8"/>
        <v>-7.33</v>
      </c>
      <c r="L186" s="52"/>
      <c r="M186" s="52"/>
    </row>
    <row r="187" spans="1:13" x14ac:dyDescent="0.25">
      <c r="A187" s="111"/>
      <c r="B187" s="109">
        <v>184</v>
      </c>
      <c r="C187" s="12"/>
      <c r="D187" s="12"/>
      <c r="E187" s="13">
        <f t="shared" si="10"/>
        <v>0</v>
      </c>
      <c r="F187" s="13">
        <v>7.33</v>
      </c>
      <c r="G187" s="13">
        <f t="shared" si="9"/>
        <v>0</v>
      </c>
      <c r="H187" s="13"/>
      <c r="I187" s="109"/>
      <c r="J187" s="50"/>
      <c r="K187" s="13">
        <f t="shared" si="8"/>
        <v>0</v>
      </c>
      <c r="L187" s="52"/>
      <c r="M187" s="52"/>
    </row>
    <row r="188" spans="1:13" x14ac:dyDescent="0.25">
      <c r="A188" s="111"/>
      <c r="B188" s="109">
        <v>185</v>
      </c>
      <c r="C188" s="12"/>
      <c r="D188" s="12"/>
      <c r="E188" s="13">
        <f t="shared" si="10"/>
        <v>0</v>
      </c>
      <c r="F188" s="13">
        <v>7.33</v>
      </c>
      <c r="G188" s="13">
        <f t="shared" si="9"/>
        <v>0</v>
      </c>
      <c r="H188" s="13"/>
      <c r="I188" s="109"/>
      <c r="J188" s="50"/>
      <c r="K188" s="13">
        <f t="shared" si="8"/>
        <v>0</v>
      </c>
      <c r="L188" s="52"/>
      <c r="M188" s="52"/>
    </row>
    <row r="189" spans="1:13" x14ac:dyDescent="0.25">
      <c r="A189" s="111"/>
      <c r="B189" s="109">
        <v>186</v>
      </c>
      <c r="C189" s="12"/>
      <c r="D189" s="12"/>
      <c r="E189" s="13">
        <f t="shared" si="10"/>
        <v>0</v>
      </c>
      <c r="F189" s="13">
        <v>7.33</v>
      </c>
      <c r="G189" s="13">
        <f t="shared" si="9"/>
        <v>0</v>
      </c>
      <c r="H189" s="13"/>
      <c r="I189" s="109"/>
      <c r="J189" s="50"/>
      <c r="K189" s="13">
        <f t="shared" si="8"/>
        <v>0</v>
      </c>
      <c r="L189" s="52"/>
      <c r="M189" s="52"/>
    </row>
    <row r="190" spans="1:13" x14ac:dyDescent="0.25">
      <c r="A190" s="111"/>
      <c r="B190" s="109">
        <v>187</v>
      </c>
      <c r="C190" s="12">
        <v>25839</v>
      </c>
      <c r="D190" s="12">
        <v>26811</v>
      </c>
      <c r="E190" s="13">
        <f t="shared" si="10"/>
        <v>972</v>
      </c>
      <c r="F190" s="13">
        <v>7.33</v>
      </c>
      <c r="G190" s="13">
        <f t="shared" si="9"/>
        <v>7124.76</v>
      </c>
      <c r="H190" s="13">
        <v>6575.01</v>
      </c>
      <c r="I190" s="109">
        <v>210544</v>
      </c>
      <c r="J190" s="50">
        <v>45666</v>
      </c>
      <c r="K190" s="13">
        <f t="shared" si="8"/>
        <v>-549.75</v>
      </c>
      <c r="L190" s="52"/>
      <c r="M190" s="52"/>
    </row>
    <row r="191" spans="1:13" x14ac:dyDescent="0.25">
      <c r="A191" s="111"/>
      <c r="B191" s="109">
        <v>188</v>
      </c>
      <c r="C191" s="12">
        <v>4276</v>
      </c>
      <c r="D191" s="12">
        <v>4276</v>
      </c>
      <c r="E191" s="13">
        <f t="shared" si="10"/>
        <v>0</v>
      </c>
      <c r="F191" s="13">
        <v>7.33</v>
      </c>
      <c r="G191" s="13">
        <f t="shared" si="9"/>
        <v>0</v>
      </c>
      <c r="H191" s="13">
        <v>1000</v>
      </c>
      <c r="I191" s="109">
        <v>702394</v>
      </c>
      <c r="J191" s="50">
        <v>45677</v>
      </c>
      <c r="K191" s="13">
        <f t="shared" si="8"/>
        <v>1000</v>
      </c>
      <c r="L191" s="52"/>
      <c r="M191" s="52"/>
    </row>
    <row r="192" spans="1:13" x14ac:dyDescent="0.25">
      <c r="A192" s="111"/>
      <c r="B192" s="109">
        <v>189</v>
      </c>
      <c r="C192" s="12">
        <v>5860</v>
      </c>
      <c r="D192" s="12">
        <v>5860</v>
      </c>
      <c r="E192" s="13">
        <f t="shared" si="10"/>
        <v>0</v>
      </c>
      <c r="F192" s="13">
        <v>7.33</v>
      </c>
      <c r="G192" s="13">
        <f t="shared" si="9"/>
        <v>0</v>
      </c>
      <c r="H192" s="13"/>
      <c r="I192" s="109"/>
      <c r="J192" s="50"/>
      <c r="K192" s="13">
        <f t="shared" si="8"/>
        <v>0</v>
      </c>
      <c r="L192" s="52"/>
      <c r="M192" s="52"/>
    </row>
    <row r="193" spans="1:13" x14ac:dyDescent="0.25">
      <c r="A193" s="111"/>
      <c r="B193" s="109">
        <v>190</v>
      </c>
      <c r="C193" s="12"/>
      <c r="D193" s="12"/>
      <c r="E193" s="13">
        <f t="shared" si="10"/>
        <v>0</v>
      </c>
      <c r="F193" s="13">
        <v>7.33</v>
      </c>
      <c r="G193" s="13">
        <f t="shared" si="9"/>
        <v>0</v>
      </c>
      <c r="H193" s="13"/>
      <c r="I193" s="109"/>
      <c r="J193" s="50"/>
      <c r="K193" s="13">
        <f t="shared" si="8"/>
        <v>0</v>
      </c>
      <c r="L193" s="52"/>
      <c r="M193" s="52"/>
    </row>
    <row r="194" spans="1:13" x14ac:dyDescent="0.25">
      <c r="A194" s="111"/>
      <c r="B194" s="109">
        <v>191</v>
      </c>
      <c r="C194" s="12"/>
      <c r="D194" s="12"/>
      <c r="E194" s="13">
        <f t="shared" si="10"/>
        <v>0</v>
      </c>
      <c r="F194" s="13">
        <v>7.33</v>
      </c>
      <c r="G194" s="13">
        <f t="shared" si="9"/>
        <v>0</v>
      </c>
      <c r="H194" s="13"/>
      <c r="I194" s="109"/>
      <c r="J194" s="50"/>
      <c r="K194" s="13">
        <f t="shared" si="8"/>
        <v>0</v>
      </c>
      <c r="L194" s="52"/>
      <c r="M194" s="52"/>
    </row>
    <row r="195" spans="1:13" x14ac:dyDescent="0.25">
      <c r="A195" s="111"/>
      <c r="B195" s="109">
        <v>192</v>
      </c>
      <c r="C195" s="12">
        <v>7179</v>
      </c>
      <c r="D195" s="12">
        <v>7179</v>
      </c>
      <c r="E195" s="13">
        <f t="shared" si="10"/>
        <v>0</v>
      </c>
      <c r="F195" s="13">
        <v>7.33</v>
      </c>
      <c r="G195" s="13">
        <f t="shared" si="9"/>
        <v>0</v>
      </c>
      <c r="H195" s="13"/>
      <c r="I195" s="109"/>
      <c r="J195" s="50"/>
      <c r="K195" s="13">
        <f t="shared" si="8"/>
        <v>0</v>
      </c>
      <c r="L195" s="52"/>
      <c r="M195" s="52"/>
    </row>
    <row r="196" spans="1:13" x14ac:dyDescent="0.25">
      <c r="A196" s="111"/>
      <c r="B196" s="109">
        <v>193</v>
      </c>
      <c r="C196" s="12">
        <v>8587</v>
      </c>
      <c r="D196" s="12">
        <v>8587</v>
      </c>
      <c r="E196" s="13">
        <f t="shared" si="10"/>
        <v>0</v>
      </c>
      <c r="F196" s="13">
        <v>7.33</v>
      </c>
      <c r="G196" s="13">
        <f t="shared" si="9"/>
        <v>0</v>
      </c>
      <c r="H196" s="13"/>
      <c r="I196" s="109"/>
      <c r="J196" s="50"/>
      <c r="K196" s="13">
        <f t="shared" si="8"/>
        <v>0</v>
      </c>
      <c r="L196" s="52"/>
      <c r="M196" s="52"/>
    </row>
    <row r="197" spans="1:13" x14ac:dyDescent="0.25">
      <c r="A197" s="111"/>
      <c r="B197" s="109">
        <v>194</v>
      </c>
      <c r="C197" s="12">
        <v>7634</v>
      </c>
      <c r="D197" s="12">
        <v>7667</v>
      </c>
      <c r="E197" s="13">
        <f t="shared" si="10"/>
        <v>33</v>
      </c>
      <c r="F197" s="13">
        <v>7.33</v>
      </c>
      <c r="G197" s="13">
        <f t="shared" si="9"/>
        <v>241.89000000000001</v>
      </c>
      <c r="H197" s="13"/>
      <c r="I197" s="109"/>
      <c r="J197" s="50"/>
      <c r="K197" s="13">
        <f t="shared" si="8"/>
        <v>-241.89000000000001</v>
      </c>
      <c r="L197" s="52"/>
      <c r="M197" s="52"/>
    </row>
    <row r="198" spans="1:13" x14ac:dyDescent="0.25">
      <c r="A198" s="111"/>
      <c r="B198" s="109">
        <v>195</v>
      </c>
      <c r="C198" s="12"/>
      <c r="D198" s="12"/>
      <c r="E198" s="13">
        <f t="shared" si="10"/>
        <v>0</v>
      </c>
      <c r="F198" s="13">
        <v>7.33</v>
      </c>
      <c r="G198" s="13">
        <f t="shared" si="9"/>
        <v>0</v>
      </c>
      <c r="H198" s="13"/>
      <c r="I198" s="109"/>
      <c r="J198" s="50"/>
      <c r="K198" s="13">
        <f t="shared" si="8"/>
        <v>0</v>
      </c>
      <c r="L198" s="52"/>
      <c r="M198" s="52"/>
    </row>
    <row r="199" spans="1:13" x14ac:dyDescent="0.25">
      <c r="A199" s="111"/>
      <c r="B199" s="109">
        <v>196</v>
      </c>
      <c r="C199" s="12">
        <v>14567</v>
      </c>
      <c r="D199" s="12">
        <v>14567</v>
      </c>
      <c r="E199" s="13">
        <f t="shared" si="10"/>
        <v>0</v>
      </c>
      <c r="F199" s="70">
        <v>5.13</v>
      </c>
      <c r="G199" s="13">
        <f t="shared" si="9"/>
        <v>0</v>
      </c>
      <c r="H199" s="13">
        <v>5000</v>
      </c>
      <c r="I199" s="109">
        <v>170295</v>
      </c>
      <c r="J199" s="50">
        <v>45667</v>
      </c>
      <c r="K199" s="13">
        <f t="shared" si="8"/>
        <v>5000</v>
      </c>
      <c r="L199" s="52"/>
      <c r="M199" s="52"/>
    </row>
    <row r="200" spans="1:13" x14ac:dyDescent="0.25">
      <c r="A200" s="111"/>
      <c r="B200" s="109">
        <v>197</v>
      </c>
      <c r="C200" s="12">
        <v>10</v>
      </c>
      <c r="D200" s="12">
        <v>10</v>
      </c>
      <c r="E200" s="13">
        <f t="shared" si="10"/>
        <v>0</v>
      </c>
      <c r="F200" s="13">
        <v>7.33</v>
      </c>
      <c r="G200" s="13">
        <f t="shared" si="9"/>
        <v>0</v>
      </c>
      <c r="H200" s="13"/>
      <c r="I200" s="109"/>
      <c r="J200" s="50"/>
      <c r="K200" s="13">
        <f t="shared" ref="K200:K263" si="11">H200-G200</f>
        <v>0</v>
      </c>
      <c r="L200" s="52"/>
      <c r="M200" s="52"/>
    </row>
    <row r="201" spans="1:13" x14ac:dyDescent="0.25">
      <c r="A201" s="111"/>
      <c r="B201" s="109">
        <v>198</v>
      </c>
      <c r="C201" s="12"/>
      <c r="D201" s="12"/>
      <c r="E201" s="13">
        <f t="shared" si="10"/>
        <v>0</v>
      </c>
      <c r="F201" s="13">
        <v>7.33</v>
      </c>
      <c r="G201" s="13">
        <f t="shared" si="9"/>
        <v>0</v>
      </c>
      <c r="H201" s="13"/>
      <c r="I201" s="109"/>
      <c r="J201" s="50"/>
      <c r="K201" s="13">
        <f t="shared" si="11"/>
        <v>0</v>
      </c>
      <c r="L201" s="52"/>
      <c r="M201" s="52"/>
    </row>
    <row r="202" spans="1:13" x14ac:dyDescent="0.25">
      <c r="A202" s="111"/>
      <c r="B202" s="109">
        <v>199</v>
      </c>
      <c r="C202" s="12"/>
      <c r="D202" s="12"/>
      <c r="E202" s="13">
        <f t="shared" si="10"/>
        <v>0</v>
      </c>
      <c r="F202" s="13">
        <v>7.33</v>
      </c>
      <c r="G202" s="13">
        <f t="shared" si="9"/>
        <v>0</v>
      </c>
      <c r="H202" s="13"/>
      <c r="I202" s="109"/>
      <c r="J202" s="50"/>
      <c r="K202" s="13">
        <f t="shared" si="11"/>
        <v>0</v>
      </c>
      <c r="L202" s="52"/>
      <c r="M202" s="52"/>
    </row>
    <row r="203" spans="1:13" x14ac:dyDescent="0.25">
      <c r="A203" s="111"/>
      <c r="B203" s="109">
        <v>200</v>
      </c>
      <c r="C203" s="12"/>
      <c r="D203" s="12"/>
      <c r="E203" s="13">
        <f t="shared" si="10"/>
        <v>0</v>
      </c>
      <c r="F203" s="13">
        <v>7.33</v>
      </c>
      <c r="G203" s="13">
        <f t="shared" ref="G203:G265" si="12">F203*E203</f>
        <v>0</v>
      </c>
      <c r="H203" s="13"/>
      <c r="I203" s="109"/>
      <c r="J203" s="50"/>
      <c r="K203" s="13">
        <f t="shared" si="11"/>
        <v>0</v>
      </c>
      <c r="L203" s="52"/>
      <c r="M203" s="52"/>
    </row>
    <row r="204" spans="1:13" x14ac:dyDescent="0.25">
      <c r="A204" s="111"/>
      <c r="B204" s="109">
        <v>201</v>
      </c>
      <c r="C204" s="12">
        <v>13670</v>
      </c>
      <c r="D204" s="12">
        <v>14487</v>
      </c>
      <c r="E204" s="13">
        <f t="shared" si="10"/>
        <v>817</v>
      </c>
      <c r="F204" s="68">
        <v>5.13</v>
      </c>
      <c r="G204" s="13">
        <f t="shared" si="12"/>
        <v>4191.21</v>
      </c>
      <c r="H204" s="13"/>
      <c r="I204" s="109"/>
      <c r="J204" s="50"/>
      <c r="K204" s="13">
        <f t="shared" si="11"/>
        <v>-4191.21</v>
      </c>
      <c r="L204" s="52"/>
      <c r="M204" s="52"/>
    </row>
    <row r="205" spans="1:13" x14ac:dyDescent="0.25">
      <c r="A205" s="111"/>
      <c r="B205" s="109">
        <v>202</v>
      </c>
      <c r="C205" s="12">
        <v>1228</v>
      </c>
      <c r="D205" s="12">
        <v>1228</v>
      </c>
      <c r="E205" s="13">
        <f t="shared" ref="E205:E268" si="13">D205-C205</f>
        <v>0</v>
      </c>
      <c r="F205" s="13">
        <v>7.33</v>
      </c>
      <c r="G205" s="13">
        <f t="shared" si="12"/>
        <v>0</v>
      </c>
      <c r="H205" s="13"/>
      <c r="I205" s="109"/>
      <c r="J205" s="50"/>
      <c r="K205" s="13">
        <f t="shared" si="11"/>
        <v>0</v>
      </c>
      <c r="L205" s="52"/>
      <c r="M205" s="52"/>
    </row>
    <row r="206" spans="1:13" x14ac:dyDescent="0.25">
      <c r="A206" s="111"/>
      <c r="B206" s="109">
        <v>203</v>
      </c>
      <c r="C206" s="12">
        <v>3024</v>
      </c>
      <c r="D206" s="12">
        <v>4266</v>
      </c>
      <c r="E206" s="13">
        <f t="shared" si="13"/>
        <v>1242</v>
      </c>
      <c r="F206" s="13">
        <v>7.33</v>
      </c>
      <c r="G206" s="13">
        <f t="shared" si="12"/>
        <v>9103.86</v>
      </c>
      <c r="H206" s="13">
        <v>4000</v>
      </c>
      <c r="I206" s="109">
        <v>186595</v>
      </c>
      <c r="J206" s="50">
        <v>45660</v>
      </c>
      <c r="K206" s="13">
        <f t="shared" si="11"/>
        <v>-5103.8600000000006</v>
      </c>
      <c r="L206" s="52"/>
      <c r="M206" s="52"/>
    </row>
    <row r="207" spans="1:13" x14ac:dyDescent="0.25">
      <c r="A207" s="111"/>
      <c r="B207" s="109">
        <v>204</v>
      </c>
      <c r="C207" s="12"/>
      <c r="D207" s="12"/>
      <c r="E207" s="13">
        <f t="shared" si="13"/>
        <v>0</v>
      </c>
      <c r="F207" s="13">
        <v>7.33</v>
      </c>
      <c r="G207" s="13">
        <f t="shared" si="12"/>
        <v>0</v>
      </c>
      <c r="H207" s="13"/>
      <c r="I207" s="109"/>
      <c r="J207" s="50"/>
      <c r="K207" s="13">
        <f t="shared" si="11"/>
        <v>0</v>
      </c>
      <c r="L207" s="52"/>
      <c r="M207" s="52"/>
    </row>
    <row r="208" spans="1:13" x14ac:dyDescent="0.25">
      <c r="A208" s="111"/>
      <c r="B208" s="109">
        <v>206</v>
      </c>
      <c r="C208" s="12"/>
      <c r="D208" s="12"/>
      <c r="E208" s="13">
        <f t="shared" si="13"/>
        <v>0</v>
      </c>
      <c r="F208" s="13">
        <v>7.33</v>
      </c>
      <c r="G208" s="13">
        <f t="shared" si="12"/>
        <v>0</v>
      </c>
      <c r="H208" s="13"/>
      <c r="I208" s="109"/>
      <c r="J208" s="50"/>
      <c r="K208" s="13">
        <f t="shared" si="11"/>
        <v>0</v>
      </c>
      <c r="L208" s="52"/>
      <c r="M208" s="52"/>
    </row>
    <row r="209" spans="1:13" x14ac:dyDescent="0.25">
      <c r="A209" s="111"/>
      <c r="B209" s="109">
        <v>207</v>
      </c>
      <c r="C209" s="12"/>
      <c r="D209" s="12"/>
      <c r="E209" s="13">
        <f t="shared" si="13"/>
        <v>0</v>
      </c>
      <c r="F209" s="13">
        <v>7.33</v>
      </c>
      <c r="G209" s="13">
        <f t="shared" si="12"/>
        <v>0</v>
      </c>
      <c r="H209" s="13"/>
      <c r="I209" s="109"/>
      <c r="J209" s="50"/>
      <c r="K209" s="13">
        <f t="shared" si="11"/>
        <v>0</v>
      </c>
      <c r="L209" s="52"/>
      <c r="M209" s="52"/>
    </row>
    <row r="210" spans="1:13" x14ac:dyDescent="0.25">
      <c r="A210" s="111"/>
      <c r="B210" s="109">
        <v>208</v>
      </c>
      <c r="C210" s="12"/>
      <c r="D210" s="12"/>
      <c r="E210" s="13">
        <f t="shared" si="13"/>
        <v>0</v>
      </c>
      <c r="F210" s="13">
        <v>7.33</v>
      </c>
      <c r="G210" s="13">
        <f t="shared" si="12"/>
        <v>0</v>
      </c>
      <c r="H210" s="13"/>
      <c r="I210" s="109"/>
      <c r="J210" s="50"/>
      <c r="K210" s="13">
        <f t="shared" si="11"/>
        <v>0</v>
      </c>
      <c r="L210" s="52"/>
      <c r="M210" s="52"/>
    </row>
    <row r="211" spans="1:13" x14ac:dyDescent="0.25">
      <c r="A211" s="111"/>
      <c r="B211" s="109">
        <v>209</v>
      </c>
      <c r="C211" s="12">
        <v>7654</v>
      </c>
      <c r="D211" s="12">
        <v>7655</v>
      </c>
      <c r="E211" s="13">
        <f t="shared" si="13"/>
        <v>1</v>
      </c>
      <c r="F211" s="13">
        <v>7.33</v>
      </c>
      <c r="G211" s="13">
        <f t="shared" si="12"/>
        <v>7.33</v>
      </c>
      <c r="H211" s="13"/>
      <c r="I211" s="109"/>
      <c r="J211" s="50"/>
      <c r="K211" s="13">
        <f t="shared" si="11"/>
        <v>-7.33</v>
      </c>
      <c r="L211" s="52"/>
      <c r="M211" s="52"/>
    </row>
    <row r="212" spans="1:13" x14ac:dyDescent="0.25">
      <c r="A212" s="111"/>
      <c r="B212" s="109">
        <v>210</v>
      </c>
      <c r="C212" s="12"/>
      <c r="D212" s="12"/>
      <c r="E212" s="13">
        <f t="shared" si="13"/>
        <v>0</v>
      </c>
      <c r="F212" s="13">
        <v>7.33</v>
      </c>
      <c r="G212" s="13">
        <f t="shared" si="12"/>
        <v>0</v>
      </c>
      <c r="H212" s="13"/>
      <c r="I212" s="109"/>
      <c r="J212" s="50"/>
      <c r="K212" s="13">
        <f t="shared" si="11"/>
        <v>0</v>
      </c>
      <c r="L212" s="52"/>
      <c r="M212" s="52"/>
    </row>
    <row r="213" spans="1:13" x14ac:dyDescent="0.25">
      <c r="A213" s="111"/>
      <c r="B213" s="109">
        <v>211</v>
      </c>
      <c r="C213" s="12"/>
      <c r="D213" s="12"/>
      <c r="E213" s="13">
        <f t="shared" si="13"/>
        <v>0</v>
      </c>
      <c r="F213" s="13">
        <v>7.33</v>
      </c>
      <c r="G213" s="13">
        <f t="shared" si="12"/>
        <v>0</v>
      </c>
      <c r="H213" s="13"/>
      <c r="I213" s="109"/>
      <c r="J213" s="50"/>
      <c r="K213" s="13">
        <f t="shared" si="11"/>
        <v>0</v>
      </c>
      <c r="L213" s="52"/>
      <c r="M213" s="52"/>
    </row>
    <row r="214" spans="1:13" x14ac:dyDescent="0.25">
      <c r="A214" s="111"/>
      <c r="B214" s="109">
        <v>212</v>
      </c>
      <c r="C214" s="12">
        <v>2827</v>
      </c>
      <c r="D214" s="12">
        <v>2854</v>
      </c>
      <c r="E214" s="13">
        <f t="shared" si="13"/>
        <v>27</v>
      </c>
      <c r="F214" s="13">
        <v>7.33</v>
      </c>
      <c r="G214" s="13">
        <f t="shared" si="12"/>
        <v>197.91</v>
      </c>
      <c r="H214" s="13">
        <v>1800</v>
      </c>
      <c r="I214" s="109">
        <v>184416</v>
      </c>
      <c r="J214" s="50">
        <v>45667</v>
      </c>
      <c r="K214" s="13">
        <f t="shared" si="11"/>
        <v>1602.09</v>
      </c>
      <c r="L214" s="52"/>
      <c r="M214" s="52"/>
    </row>
    <row r="215" spans="1:13" x14ac:dyDescent="0.25">
      <c r="A215" s="111"/>
      <c r="B215" s="109">
        <v>213</v>
      </c>
      <c r="C215" s="12"/>
      <c r="D215" s="12"/>
      <c r="E215" s="13">
        <f t="shared" si="13"/>
        <v>0</v>
      </c>
      <c r="F215" s="13">
        <v>7.33</v>
      </c>
      <c r="G215" s="13">
        <f t="shared" si="12"/>
        <v>0</v>
      </c>
      <c r="H215" s="13"/>
      <c r="I215" s="109"/>
      <c r="J215" s="50"/>
      <c r="K215" s="13">
        <f t="shared" si="11"/>
        <v>0</v>
      </c>
      <c r="L215" s="52"/>
      <c r="M215" s="52"/>
    </row>
    <row r="216" spans="1:13" x14ac:dyDescent="0.25">
      <c r="A216" s="111"/>
      <c r="B216" s="109">
        <v>214</v>
      </c>
      <c r="C216" s="12"/>
      <c r="D216" s="12"/>
      <c r="E216" s="13">
        <f t="shared" si="13"/>
        <v>0</v>
      </c>
      <c r="F216" s="13">
        <v>7.33</v>
      </c>
      <c r="G216" s="13">
        <f t="shared" si="12"/>
        <v>0</v>
      </c>
      <c r="H216" s="13"/>
      <c r="I216" s="109"/>
      <c r="J216" s="50"/>
      <c r="K216" s="13">
        <f t="shared" si="11"/>
        <v>0</v>
      </c>
      <c r="L216" s="52"/>
      <c r="M216" s="52"/>
    </row>
    <row r="217" spans="1:13" x14ac:dyDescent="0.25">
      <c r="A217" s="111"/>
      <c r="B217" s="109">
        <v>215</v>
      </c>
      <c r="C217" s="12">
        <v>23</v>
      </c>
      <c r="D217" s="12">
        <v>23</v>
      </c>
      <c r="E217" s="13">
        <f t="shared" si="13"/>
        <v>0</v>
      </c>
      <c r="F217" s="13">
        <v>7.33</v>
      </c>
      <c r="G217" s="13">
        <f t="shared" si="12"/>
        <v>0</v>
      </c>
      <c r="H217" s="13"/>
      <c r="I217" s="109"/>
      <c r="J217" s="50"/>
      <c r="K217" s="13">
        <f t="shared" si="11"/>
        <v>0</v>
      </c>
      <c r="L217" s="52"/>
      <c r="M217" s="52"/>
    </row>
    <row r="218" spans="1:13" x14ac:dyDescent="0.25">
      <c r="A218" s="111"/>
      <c r="B218" s="109">
        <v>216</v>
      </c>
      <c r="C218" s="12">
        <v>70</v>
      </c>
      <c r="D218" s="12">
        <v>70</v>
      </c>
      <c r="E218" s="13">
        <f t="shared" si="13"/>
        <v>0</v>
      </c>
      <c r="F218" s="13">
        <v>7.33</v>
      </c>
      <c r="G218" s="13">
        <f t="shared" si="12"/>
        <v>0</v>
      </c>
      <c r="H218" s="13"/>
      <c r="I218" s="109"/>
      <c r="J218" s="50"/>
      <c r="K218" s="13">
        <f t="shared" si="11"/>
        <v>0</v>
      </c>
      <c r="L218" s="52"/>
      <c r="M218" s="52"/>
    </row>
    <row r="219" spans="1:13" x14ac:dyDescent="0.25">
      <c r="A219" s="51"/>
      <c r="B219" s="109">
        <v>217</v>
      </c>
      <c r="C219" s="12">
        <v>5</v>
      </c>
      <c r="D219" s="12">
        <v>5</v>
      </c>
      <c r="E219" s="13">
        <f t="shared" si="13"/>
        <v>0</v>
      </c>
      <c r="F219" s="13">
        <v>7.33</v>
      </c>
      <c r="G219" s="13">
        <f t="shared" si="12"/>
        <v>0</v>
      </c>
      <c r="H219" s="13"/>
      <c r="I219" s="109"/>
      <c r="J219" s="50"/>
      <c r="K219" s="13">
        <f t="shared" si="11"/>
        <v>0</v>
      </c>
      <c r="L219" s="52"/>
      <c r="M219" s="52"/>
    </row>
    <row r="220" spans="1:13" x14ac:dyDescent="0.25">
      <c r="A220" s="111"/>
      <c r="B220" s="109">
        <v>218</v>
      </c>
      <c r="C220" s="12"/>
      <c r="D220" s="12"/>
      <c r="E220" s="13">
        <f t="shared" si="13"/>
        <v>0</v>
      </c>
      <c r="F220" s="13">
        <v>7.33</v>
      </c>
      <c r="G220" s="13">
        <f t="shared" si="12"/>
        <v>0</v>
      </c>
      <c r="H220" s="13"/>
      <c r="I220" s="109"/>
      <c r="J220" s="50"/>
      <c r="K220" s="13">
        <f t="shared" si="11"/>
        <v>0</v>
      </c>
      <c r="L220" s="52"/>
      <c r="M220" s="52"/>
    </row>
    <row r="221" spans="1:13" x14ac:dyDescent="0.25">
      <c r="A221" s="111"/>
      <c r="B221" s="109">
        <v>219</v>
      </c>
      <c r="C221" s="12">
        <v>4064</v>
      </c>
      <c r="D221" s="12">
        <v>4064</v>
      </c>
      <c r="E221" s="13">
        <f t="shared" si="13"/>
        <v>0</v>
      </c>
      <c r="F221" s="13">
        <v>7.33</v>
      </c>
      <c r="G221" s="13">
        <f t="shared" si="12"/>
        <v>0</v>
      </c>
      <c r="H221" s="13"/>
      <c r="I221" s="109"/>
      <c r="J221" s="50"/>
      <c r="K221" s="13">
        <f t="shared" si="11"/>
        <v>0</v>
      </c>
      <c r="L221" s="52"/>
      <c r="M221" s="52"/>
    </row>
    <row r="222" spans="1:13" x14ac:dyDescent="0.25">
      <c r="A222" s="111"/>
      <c r="B222" s="109">
        <v>220</v>
      </c>
      <c r="C222" s="12">
        <v>5778</v>
      </c>
      <c r="D222" s="12">
        <v>5862</v>
      </c>
      <c r="E222" s="13">
        <f t="shared" si="13"/>
        <v>84</v>
      </c>
      <c r="F222" s="13">
        <v>7.33</v>
      </c>
      <c r="G222" s="13">
        <f t="shared" si="12"/>
        <v>615.72</v>
      </c>
      <c r="H222" s="13"/>
      <c r="I222" s="109"/>
      <c r="J222" s="50"/>
      <c r="K222" s="13">
        <f t="shared" si="11"/>
        <v>-615.72</v>
      </c>
      <c r="L222" s="52"/>
      <c r="M222" s="52"/>
    </row>
    <row r="223" spans="1:13" x14ac:dyDescent="0.25">
      <c r="A223" s="111"/>
      <c r="B223" s="109">
        <v>221</v>
      </c>
      <c r="C223" s="12"/>
      <c r="D223" s="12"/>
      <c r="E223" s="13">
        <f t="shared" si="13"/>
        <v>0</v>
      </c>
      <c r="F223" s="13">
        <v>7.33</v>
      </c>
      <c r="G223" s="13">
        <f t="shared" si="12"/>
        <v>0</v>
      </c>
      <c r="H223" s="13"/>
      <c r="I223" s="109"/>
      <c r="J223" s="50"/>
      <c r="K223" s="13">
        <f t="shared" si="11"/>
        <v>0</v>
      </c>
      <c r="L223" s="52"/>
      <c r="M223" s="52"/>
    </row>
    <row r="224" spans="1:13" x14ac:dyDescent="0.25">
      <c r="A224" s="111"/>
      <c r="B224" s="109">
        <v>222</v>
      </c>
      <c r="C224" s="12"/>
      <c r="D224" s="12"/>
      <c r="E224" s="13">
        <f t="shared" si="13"/>
        <v>0</v>
      </c>
      <c r="F224" s="13">
        <v>7.33</v>
      </c>
      <c r="G224" s="13">
        <f t="shared" si="12"/>
        <v>0</v>
      </c>
      <c r="H224" s="13"/>
      <c r="I224" s="109"/>
      <c r="J224" s="50"/>
      <c r="K224" s="13">
        <f t="shared" si="11"/>
        <v>0</v>
      </c>
      <c r="L224" s="52"/>
      <c r="M224" s="52"/>
    </row>
    <row r="225" spans="1:13" x14ac:dyDescent="0.25">
      <c r="A225" s="111"/>
      <c r="B225" s="109">
        <v>223</v>
      </c>
      <c r="C225" s="12"/>
      <c r="D225" s="12"/>
      <c r="E225" s="13">
        <f t="shared" si="13"/>
        <v>0</v>
      </c>
      <c r="F225" s="13">
        <v>7.33</v>
      </c>
      <c r="G225" s="13">
        <f t="shared" si="12"/>
        <v>0</v>
      </c>
      <c r="H225" s="13"/>
      <c r="I225" s="109"/>
      <c r="J225" s="50"/>
      <c r="K225" s="13">
        <f t="shared" si="11"/>
        <v>0</v>
      </c>
      <c r="L225" s="52"/>
      <c r="M225" s="52"/>
    </row>
    <row r="226" spans="1:13" x14ac:dyDescent="0.25">
      <c r="A226" s="111"/>
      <c r="B226" s="109">
        <v>224</v>
      </c>
      <c r="C226" s="12">
        <v>12846</v>
      </c>
      <c r="D226" s="12">
        <v>12846</v>
      </c>
      <c r="E226" s="13">
        <f t="shared" si="13"/>
        <v>0</v>
      </c>
      <c r="F226" s="13">
        <v>7.33</v>
      </c>
      <c r="G226" s="13">
        <f t="shared" si="12"/>
        <v>0</v>
      </c>
      <c r="H226" s="13"/>
      <c r="I226" s="109"/>
      <c r="J226" s="50"/>
      <c r="K226" s="13">
        <f t="shared" si="11"/>
        <v>0</v>
      </c>
      <c r="L226" s="52"/>
      <c r="M226" s="52"/>
    </row>
    <row r="227" spans="1:13" x14ac:dyDescent="0.25">
      <c r="A227" s="111"/>
      <c r="B227" s="109">
        <v>225</v>
      </c>
      <c r="C227" s="12"/>
      <c r="D227" s="12"/>
      <c r="E227" s="13">
        <f t="shared" si="13"/>
        <v>0</v>
      </c>
      <c r="F227" s="13">
        <v>7.33</v>
      </c>
      <c r="G227" s="13">
        <f t="shared" si="12"/>
        <v>0</v>
      </c>
      <c r="H227" s="13"/>
      <c r="I227" s="109"/>
      <c r="J227" s="50"/>
      <c r="K227" s="13">
        <f t="shared" si="11"/>
        <v>0</v>
      </c>
      <c r="L227" s="52"/>
      <c r="M227" s="52"/>
    </row>
    <row r="228" spans="1:13" x14ac:dyDescent="0.25">
      <c r="A228" s="111"/>
      <c r="B228" s="109">
        <v>226</v>
      </c>
      <c r="C228" s="12"/>
      <c r="D228" s="12"/>
      <c r="E228" s="13">
        <f t="shared" si="13"/>
        <v>0</v>
      </c>
      <c r="F228" s="13">
        <v>7.33</v>
      </c>
      <c r="G228" s="13">
        <f t="shared" si="12"/>
        <v>0</v>
      </c>
      <c r="H228" s="13"/>
      <c r="I228" s="109"/>
      <c r="J228" s="50"/>
      <c r="K228" s="13">
        <f t="shared" si="11"/>
        <v>0</v>
      </c>
      <c r="L228" s="52"/>
      <c r="M228" s="52"/>
    </row>
    <row r="229" spans="1:13" x14ac:dyDescent="0.25">
      <c r="A229" s="111"/>
      <c r="B229" s="109">
        <v>227</v>
      </c>
      <c r="C229" s="12">
        <v>11957</v>
      </c>
      <c r="D229" s="12">
        <v>13181</v>
      </c>
      <c r="E229" s="13">
        <f t="shared" si="13"/>
        <v>1224</v>
      </c>
      <c r="F229" s="13">
        <v>7.33</v>
      </c>
      <c r="G229" s="13">
        <f t="shared" si="12"/>
        <v>8971.92</v>
      </c>
      <c r="H229" s="13"/>
      <c r="I229" s="109"/>
      <c r="J229" s="50"/>
      <c r="K229" s="13">
        <f t="shared" si="11"/>
        <v>-8971.92</v>
      </c>
      <c r="L229" s="52"/>
      <c r="M229" s="52"/>
    </row>
    <row r="230" spans="1:13" x14ac:dyDescent="0.25">
      <c r="A230" s="111"/>
      <c r="B230" s="109">
        <v>228</v>
      </c>
      <c r="C230" s="12">
        <v>2697</v>
      </c>
      <c r="D230" s="12">
        <v>2893</v>
      </c>
      <c r="E230" s="13">
        <f t="shared" si="13"/>
        <v>196</v>
      </c>
      <c r="F230" s="13">
        <v>7.33</v>
      </c>
      <c r="G230" s="13">
        <f t="shared" si="12"/>
        <v>1436.68</v>
      </c>
      <c r="H230" s="13"/>
      <c r="I230" s="109"/>
      <c r="J230" s="50"/>
      <c r="K230" s="13">
        <f t="shared" si="11"/>
        <v>-1436.68</v>
      </c>
      <c r="L230" s="52"/>
      <c r="M230" s="52"/>
    </row>
    <row r="231" spans="1:13" x14ac:dyDescent="0.25">
      <c r="A231" s="111"/>
      <c r="B231" s="109">
        <v>229</v>
      </c>
      <c r="C231" s="12">
        <v>2020</v>
      </c>
      <c r="D231" s="12">
        <v>2020</v>
      </c>
      <c r="E231" s="13">
        <f t="shared" si="13"/>
        <v>0</v>
      </c>
      <c r="F231" s="13">
        <v>7.33</v>
      </c>
      <c r="G231" s="13">
        <f t="shared" si="12"/>
        <v>0</v>
      </c>
      <c r="H231" s="13">
        <v>585.91999999999996</v>
      </c>
      <c r="I231" s="109">
        <v>210001</v>
      </c>
      <c r="J231" s="50">
        <v>45684</v>
      </c>
      <c r="K231" s="13">
        <f t="shared" si="11"/>
        <v>585.91999999999996</v>
      </c>
      <c r="L231" s="52"/>
      <c r="M231" s="52"/>
    </row>
    <row r="232" spans="1:13" x14ac:dyDescent="0.25">
      <c r="A232" s="111"/>
      <c r="B232" s="109">
        <v>230</v>
      </c>
      <c r="C232" s="12">
        <v>1042</v>
      </c>
      <c r="D232" s="12">
        <v>1162</v>
      </c>
      <c r="E232" s="13">
        <f t="shared" si="13"/>
        <v>120</v>
      </c>
      <c r="F232" s="13">
        <v>7.33</v>
      </c>
      <c r="G232" s="13">
        <f t="shared" si="12"/>
        <v>879.6</v>
      </c>
      <c r="H232" s="13"/>
      <c r="I232" s="109"/>
      <c r="J232" s="50"/>
      <c r="K232" s="13">
        <f t="shared" si="11"/>
        <v>-879.6</v>
      </c>
      <c r="L232" s="52"/>
      <c r="M232" s="52"/>
    </row>
    <row r="233" spans="1:13" x14ac:dyDescent="0.25">
      <c r="A233" s="111"/>
      <c r="B233" s="109">
        <v>231</v>
      </c>
      <c r="C233" s="12"/>
      <c r="D233" s="12"/>
      <c r="E233" s="13">
        <f t="shared" si="13"/>
        <v>0</v>
      </c>
      <c r="F233" s="13">
        <v>7.33</v>
      </c>
      <c r="G233" s="13">
        <f t="shared" si="12"/>
        <v>0</v>
      </c>
      <c r="H233" s="13"/>
      <c r="I233" s="109"/>
      <c r="J233" s="50"/>
      <c r="K233" s="13">
        <f t="shared" si="11"/>
        <v>0</v>
      </c>
      <c r="L233" s="52"/>
      <c r="M233" s="52"/>
    </row>
    <row r="234" spans="1:13" x14ac:dyDescent="0.25">
      <c r="A234" s="111"/>
      <c r="B234" s="109">
        <v>232</v>
      </c>
      <c r="C234" s="12">
        <v>295</v>
      </c>
      <c r="D234" s="12">
        <v>295</v>
      </c>
      <c r="E234" s="13">
        <f t="shared" si="13"/>
        <v>0</v>
      </c>
      <c r="F234" s="13">
        <v>7.33</v>
      </c>
      <c r="G234" s="13">
        <f t="shared" si="12"/>
        <v>0</v>
      </c>
      <c r="H234" s="13"/>
      <c r="I234" s="109"/>
      <c r="J234" s="50"/>
      <c r="K234" s="13">
        <f t="shared" si="11"/>
        <v>0</v>
      </c>
      <c r="L234" s="52"/>
      <c r="M234" s="52"/>
    </row>
    <row r="235" spans="1:13" x14ac:dyDescent="0.25">
      <c r="A235" s="111"/>
      <c r="B235" s="109">
        <v>233</v>
      </c>
      <c r="C235" s="12"/>
      <c r="D235" s="12"/>
      <c r="E235" s="13">
        <f t="shared" si="13"/>
        <v>0</v>
      </c>
      <c r="F235" s="13">
        <v>7.33</v>
      </c>
      <c r="G235" s="13">
        <f t="shared" si="12"/>
        <v>0</v>
      </c>
      <c r="H235" s="13"/>
      <c r="I235" s="109"/>
      <c r="J235" s="50"/>
      <c r="K235" s="13">
        <f t="shared" si="11"/>
        <v>0</v>
      </c>
      <c r="L235" s="52"/>
      <c r="M235" s="52"/>
    </row>
    <row r="236" spans="1:13" x14ac:dyDescent="0.25">
      <c r="A236" s="111"/>
      <c r="B236" s="109">
        <v>234</v>
      </c>
      <c r="C236" s="12"/>
      <c r="D236" s="12"/>
      <c r="E236" s="13">
        <f t="shared" si="13"/>
        <v>0</v>
      </c>
      <c r="F236" s="13">
        <v>7.33</v>
      </c>
      <c r="G236" s="13">
        <f t="shared" si="12"/>
        <v>0</v>
      </c>
      <c r="H236" s="13"/>
      <c r="I236" s="109"/>
      <c r="J236" s="50"/>
      <c r="K236" s="13">
        <f t="shared" si="11"/>
        <v>0</v>
      </c>
      <c r="L236" s="52"/>
      <c r="M236" s="52"/>
    </row>
    <row r="237" spans="1:13" x14ac:dyDescent="0.25">
      <c r="A237" s="111"/>
      <c r="B237" s="109">
        <v>235</v>
      </c>
      <c r="C237" s="12"/>
      <c r="D237" s="12"/>
      <c r="E237" s="13">
        <f t="shared" si="13"/>
        <v>0</v>
      </c>
      <c r="F237" s="13">
        <v>7.33</v>
      </c>
      <c r="G237" s="13">
        <f t="shared" si="12"/>
        <v>0</v>
      </c>
      <c r="H237" s="13"/>
      <c r="I237" s="109"/>
      <c r="J237" s="50"/>
      <c r="K237" s="13">
        <f t="shared" si="11"/>
        <v>0</v>
      </c>
      <c r="L237" s="52"/>
      <c r="M237" s="52"/>
    </row>
    <row r="238" spans="1:13" x14ac:dyDescent="0.25">
      <c r="A238" s="111"/>
      <c r="B238" s="109">
        <v>236</v>
      </c>
      <c r="C238" s="12"/>
      <c r="D238" s="12"/>
      <c r="E238" s="13">
        <f t="shared" si="13"/>
        <v>0</v>
      </c>
      <c r="F238" s="13">
        <v>7.33</v>
      </c>
      <c r="G238" s="13">
        <f t="shared" si="12"/>
        <v>0</v>
      </c>
      <c r="H238" s="13"/>
      <c r="I238" s="109"/>
      <c r="J238" s="50"/>
      <c r="K238" s="13">
        <f t="shared" si="11"/>
        <v>0</v>
      </c>
      <c r="L238" s="52"/>
      <c r="M238" s="52"/>
    </row>
    <row r="239" spans="1:13" x14ac:dyDescent="0.25">
      <c r="A239" s="111"/>
      <c r="B239" s="109">
        <v>237</v>
      </c>
      <c r="C239" s="12"/>
      <c r="D239" s="12"/>
      <c r="E239" s="13">
        <f t="shared" si="13"/>
        <v>0</v>
      </c>
      <c r="F239" s="13">
        <v>7.33</v>
      </c>
      <c r="G239" s="13">
        <f t="shared" si="12"/>
        <v>0</v>
      </c>
      <c r="H239" s="13"/>
      <c r="I239" s="109"/>
      <c r="J239" s="50"/>
      <c r="K239" s="13">
        <f t="shared" si="11"/>
        <v>0</v>
      </c>
      <c r="L239" s="52"/>
      <c r="M239" s="52"/>
    </row>
    <row r="240" spans="1:13" x14ac:dyDescent="0.25">
      <c r="A240" s="111"/>
      <c r="B240" s="109">
        <v>238</v>
      </c>
      <c r="C240" s="12">
        <v>411</v>
      </c>
      <c r="D240" s="12">
        <v>411</v>
      </c>
      <c r="E240" s="13">
        <f t="shared" si="13"/>
        <v>0</v>
      </c>
      <c r="F240" s="13">
        <v>7.33</v>
      </c>
      <c r="G240" s="13">
        <f t="shared" si="12"/>
        <v>0</v>
      </c>
      <c r="H240" s="13"/>
      <c r="I240" s="109"/>
      <c r="J240" s="50"/>
      <c r="K240" s="13">
        <f t="shared" si="11"/>
        <v>0</v>
      </c>
      <c r="L240" s="52"/>
      <c r="M240" s="52"/>
    </row>
    <row r="241" spans="1:13" x14ac:dyDescent="0.25">
      <c r="A241" s="111"/>
      <c r="B241" s="109">
        <v>239</v>
      </c>
      <c r="C241" s="12">
        <v>88</v>
      </c>
      <c r="D241" s="12">
        <v>88</v>
      </c>
      <c r="E241" s="13">
        <f t="shared" si="13"/>
        <v>0</v>
      </c>
      <c r="F241" s="13">
        <v>7.33</v>
      </c>
      <c r="G241" s="13">
        <f t="shared" si="12"/>
        <v>0</v>
      </c>
      <c r="H241" s="13"/>
      <c r="I241" s="109"/>
      <c r="J241" s="50"/>
      <c r="K241" s="13">
        <f t="shared" si="11"/>
        <v>0</v>
      </c>
      <c r="L241" s="52"/>
      <c r="M241" s="52"/>
    </row>
    <row r="242" spans="1:13" x14ac:dyDescent="0.25">
      <c r="A242" s="111"/>
      <c r="B242" s="109">
        <v>240</v>
      </c>
      <c r="C242" s="12">
        <v>5</v>
      </c>
      <c r="D242" s="12">
        <v>5</v>
      </c>
      <c r="E242" s="13">
        <f t="shared" si="13"/>
        <v>0</v>
      </c>
      <c r="F242" s="13">
        <v>7.33</v>
      </c>
      <c r="G242" s="13">
        <f t="shared" si="12"/>
        <v>0</v>
      </c>
      <c r="H242" s="13"/>
      <c r="I242" s="109"/>
      <c r="J242" s="50"/>
      <c r="K242" s="13">
        <f t="shared" si="11"/>
        <v>0</v>
      </c>
      <c r="L242" s="52"/>
      <c r="M242" s="52"/>
    </row>
    <row r="243" spans="1:13" x14ac:dyDescent="0.25">
      <c r="A243" s="111"/>
      <c r="B243" s="109">
        <v>241</v>
      </c>
      <c r="C243" s="12"/>
      <c r="D243" s="12"/>
      <c r="E243" s="13">
        <f t="shared" si="13"/>
        <v>0</v>
      </c>
      <c r="F243" s="13">
        <v>7.33</v>
      </c>
      <c r="G243" s="13">
        <f t="shared" si="12"/>
        <v>0</v>
      </c>
      <c r="H243" s="13"/>
      <c r="I243" s="109"/>
      <c r="J243" s="50"/>
      <c r="K243" s="13">
        <f t="shared" si="11"/>
        <v>0</v>
      </c>
      <c r="L243" s="52"/>
      <c r="M243" s="52"/>
    </row>
    <row r="244" spans="1:13" x14ac:dyDescent="0.25">
      <c r="A244" s="111"/>
      <c r="B244" s="109">
        <v>242</v>
      </c>
      <c r="C244" s="12">
        <v>9461</v>
      </c>
      <c r="D244" s="12">
        <v>11398</v>
      </c>
      <c r="E244" s="13">
        <f t="shared" si="13"/>
        <v>1937</v>
      </c>
      <c r="F244" s="13">
        <v>7.33</v>
      </c>
      <c r="G244" s="13">
        <f t="shared" si="12"/>
        <v>14198.210000000001</v>
      </c>
      <c r="H244" s="13"/>
      <c r="I244" s="109"/>
      <c r="J244" s="50"/>
      <c r="K244" s="13">
        <f t="shared" si="11"/>
        <v>-14198.210000000001</v>
      </c>
      <c r="L244" s="52"/>
      <c r="M244" s="52"/>
    </row>
    <row r="245" spans="1:13" x14ac:dyDescent="0.25">
      <c r="A245" s="111"/>
      <c r="B245" s="109">
        <v>243</v>
      </c>
      <c r="C245" s="12">
        <v>27660</v>
      </c>
      <c r="D245" s="12">
        <v>28585</v>
      </c>
      <c r="E245" s="13">
        <f t="shared" si="13"/>
        <v>925</v>
      </c>
      <c r="F245" s="68">
        <v>5.13</v>
      </c>
      <c r="G245" s="13">
        <f t="shared" si="12"/>
        <v>4745.25</v>
      </c>
      <c r="H245" s="13">
        <v>5500</v>
      </c>
      <c r="I245" s="109">
        <v>399314</v>
      </c>
      <c r="J245" s="50">
        <v>45677</v>
      </c>
      <c r="K245" s="13">
        <f t="shared" si="11"/>
        <v>754.75</v>
      </c>
      <c r="L245" s="52"/>
      <c r="M245" s="52"/>
    </row>
    <row r="246" spans="1:13" x14ac:dyDescent="0.25">
      <c r="A246" s="111"/>
      <c r="B246" s="109">
        <v>244</v>
      </c>
      <c r="C246" s="12"/>
      <c r="D246" s="12"/>
      <c r="E246" s="13">
        <f t="shared" si="13"/>
        <v>0</v>
      </c>
      <c r="F246" s="13">
        <v>7.33</v>
      </c>
      <c r="G246" s="13">
        <f t="shared" si="12"/>
        <v>0</v>
      </c>
      <c r="H246" s="13"/>
      <c r="I246" s="109"/>
      <c r="J246" s="50"/>
      <c r="K246" s="13">
        <f t="shared" si="11"/>
        <v>0</v>
      </c>
      <c r="L246" s="52"/>
      <c r="M246" s="52"/>
    </row>
    <row r="247" spans="1:13" x14ac:dyDescent="0.25">
      <c r="A247" s="111"/>
      <c r="B247" s="109">
        <v>245</v>
      </c>
      <c r="C247" s="12">
        <v>51940</v>
      </c>
      <c r="D247" s="12">
        <v>53103</v>
      </c>
      <c r="E247" s="13">
        <f t="shared" si="13"/>
        <v>1163</v>
      </c>
      <c r="F247" s="68">
        <v>5.13</v>
      </c>
      <c r="G247" s="13">
        <f t="shared" si="12"/>
        <v>5966.19</v>
      </c>
      <c r="H247" s="13"/>
      <c r="I247" s="109"/>
      <c r="J247" s="50"/>
      <c r="K247" s="13">
        <f t="shared" si="11"/>
        <v>-5966.19</v>
      </c>
      <c r="L247" s="52"/>
      <c r="M247" s="52"/>
    </row>
    <row r="248" spans="1:13" x14ac:dyDescent="0.25">
      <c r="A248" s="111"/>
      <c r="B248" s="109">
        <v>246</v>
      </c>
      <c r="C248" s="12">
        <v>72665</v>
      </c>
      <c r="D248" s="12">
        <v>75104</v>
      </c>
      <c r="E248" s="13">
        <f t="shared" si="13"/>
        <v>2439</v>
      </c>
      <c r="F248" s="68">
        <v>5.13</v>
      </c>
      <c r="G248" s="13">
        <f t="shared" si="12"/>
        <v>12512.07</v>
      </c>
      <c r="H248" s="13">
        <v>2000</v>
      </c>
      <c r="I248" s="109">
        <v>671424</v>
      </c>
      <c r="J248" s="50">
        <v>45678</v>
      </c>
      <c r="K248" s="13">
        <f t="shared" si="11"/>
        <v>-10512.07</v>
      </c>
      <c r="L248" s="52"/>
      <c r="M248" s="52"/>
    </row>
    <row r="249" spans="1:13" x14ac:dyDescent="0.25">
      <c r="A249" s="111"/>
      <c r="B249" s="109">
        <v>247</v>
      </c>
      <c r="C249" s="12">
        <v>5</v>
      </c>
      <c r="D249" s="12">
        <v>5</v>
      </c>
      <c r="E249" s="13">
        <f t="shared" si="13"/>
        <v>0</v>
      </c>
      <c r="F249" s="13">
        <v>7.33</v>
      </c>
      <c r="G249" s="13">
        <f t="shared" si="12"/>
        <v>0</v>
      </c>
      <c r="H249" s="13"/>
      <c r="I249" s="109"/>
      <c r="J249" s="50"/>
      <c r="K249" s="13">
        <f t="shared" si="11"/>
        <v>0</v>
      </c>
      <c r="L249" s="52"/>
      <c r="M249" s="52"/>
    </row>
    <row r="250" spans="1:13" x14ac:dyDescent="0.25">
      <c r="A250" s="111"/>
      <c r="B250" s="109">
        <v>248</v>
      </c>
      <c r="C250" s="12"/>
      <c r="D250" s="12"/>
      <c r="E250" s="13">
        <f t="shared" si="13"/>
        <v>0</v>
      </c>
      <c r="F250" s="13">
        <v>7.33</v>
      </c>
      <c r="G250" s="13">
        <f t="shared" si="12"/>
        <v>0</v>
      </c>
      <c r="H250" s="13"/>
      <c r="I250" s="109"/>
      <c r="J250" s="50"/>
      <c r="K250" s="13">
        <f t="shared" si="11"/>
        <v>0</v>
      </c>
      <c r="L250" s="52"/>
      <c r="M250" s="52"/>
    </row>
    <row r="251" spans="1:13" x14ac:dyDescent="0.25">
      <c r="A251" s="111"/>
      <c r="B251" s="109">
        <v>249</v>
      </c>
      <c r="C251" s="12">
        <v>35404</v>
      </c>
      <c r="D251" s="12">
        <v>36167</v>
      </c>
      <c r="E251" s="13">
        <f t="shared" si="13"/>
        <v>763</v>
      </c>
      <c r="F251" s="68">
        <v>0</v>
      </c>
      <c r="G251" s="13">
        <f t="shared" si="12"/>
        <v>0</v>
      </c>
      <c r="H251" s="13"/>
      <c r="I251" s="109"/>
      <c r="J251" s="50"/>
      <c r="K251" s="13">
        <f t="shared" si="11"/>
        <v>0</v>
      </c>
      <c r="L251" s="52"/>
      <c r="M251" s="52"/>
    </row>
    <row r="252" spans="1:13" x14ac:dyDescent="0.25">
      <c r="A252" s="111"/>
      <c r="B252" s="109">
        <v>250</v>
      </c>
      <c r="C252" s="12">
        <v>6</v>
      </c>
      <c r="D252" s="12">
        <v>10</v>
      </c>
      <c r="E252" s="13">
        <f t="shared" si="13"/>
        <v>4</v>
      </c>
      <c r="F252" s="13">
        <v>7.33</v>
      </c>
      <c r="G252" s="13">
        <f t="shared" si="12"/>
        <v>29.32</v>
      </c>
      <c r="H252" s="13"/>
      <c r="I252" s="109"/>
      <c r="J252" s="50"/>
      <c r="K252" s="13">
        <f t="shared" si="11"/>
        <v>-29.32</v>
      </c>
      <c r="L252" s="52"/>
      <c r="M252" s="52"/>
    </row>
    <row r="253" spans="1:13" x14ac:dyDescent="0.25">
      <c r="A253" s="51"/>
      <c r="B253" s="109">
        <v>251</v>
      </c>
      <c r="C253" s="12">
        <v>46675</v>
      </c>
      <c r="D253" s="12">
        <v>48068</v>
      </c>
      <c r="E253" s="13">
        <f t="shared" si="13"/>
        <v>1393</v>
      </c>
      <c r="F253" s="68">
        <v>5.13</v>
      </c>
      <c r="G253" s="13">
        <f t="shared" si="12"/>
        <v>7146.09</v>
      </c>
      <c r="H253" s="13"/>
      <c r="I253" s="109"/>
      <c r="J253" s="50"/>
      <c r="K253" s="13">
        <f t="shared" si="11"/>
        <v>-7146.09</v>
      </c>
      <c r="L253" s="52"/>
      <c r="M253" s="52"/>
    </row>
    <row r="254" spans="1:13" x14ac:dyDescent="0.25">
      <c r="A254" s="111"/>
      <c r="B254" s="109">
        <v>252</v>
      </c>
      <c r="C254" s="12">
        <v>10</v>
      </c>
      <c r="D254" s="12">
        <v>10</v>
      </c>
      <c r="E254" s="13">
        <f t="shared" si="13"/>
        <v>0</v>
      </c>
      <c r="F254" s="13">
        <v>7.33</v>
      </c>
      <c r="G254" s="13">
        <f t="shared" si="12"/>
        <v>0</v>
      </c>
      <c r="H254" s="13"/>
      <c r="I254" s="109"/>
      <c r="J254" s="50"/>
      <c r="K254" s="13">
        <f t="shared" si="11"/>
        <v>0</v>
      </c>
      <c r="L254" s="52"/>
      <c r="M254" s="52"/>
    </row>
    <row r="255" spans="1:13" x14ac:dyDescent="0.25">
      <c r="A255" s="111"/>
      <c r="B255" s="109">
        <v>253</v>
      </c>
      <c r="C255" s="12">
        <v>2838</v>
      </c>
      <c r="D255" s="12">
        <v>3405</v>
      </c>
      <c r="E255" s="13">
        <f t="shared" si="13"/>
        <v>567</v>
      </c>
      <c r="F255" s="13">
        <v>7.33</v>
      </c>
      <c r="G255" s="13">
        <f t="shared" si="12"/>
        <v>4156.1099999999997</v>
      </c>
      <c r="H255" s="13"/>
      <c r="I255" s="109"/>
      <c r="J255" s="50"/>
      <c r="K255" s="13">
        <f t="shared" si="11"/>
        <v>-4156.1099999999997</v>
      </c>
      <c r="L255" s="52"/>
      <c r="M255" s="52"/>
    </row>
    <row r="256" spans="1:13" x14ac:dyDescent="0.25">
      <c r="A256" s="111"/>
      <c r="B256" s="109">
        <v>254</v>
      </c>
      <c r="C256" s="12">
        <v>39</v>
      </c>
      <c r="D256" s="12">
        <v>39</v>
      </c>
      <c r="E256" s="13">
        <f t="shared" si="13"/>
        <v>0</v>
      </c>
      <c r="F256" s="13">
        <v>7.33</v>
      </c>
      <c r="G256" s="13">
        <f t="shared" si="12"/>
        <v>0</v>
      </c>
      <c r="H256" s="13"/>
      <c r="I256" s="109"/>
      <c r="J256" s="50"/>
      <c r="K256" s="13">
        <f t="shared" si="11"/>
        <v>0</v>
      </c>
      <c r="L256" s="52"/>
      <c r="M256" s="52"/>
    </row>
    <row r="257" spans="1:13" x14ac:dyDescent="0.25">
      <c r="A257" s="111"/>
      <c r="B257" s="109">
        <v>256</v>
      </c>
      <c r="C257" s="12">
        <v>1199</v>
      </c>
      <c r="D257" s="12">
        <v>1199</v>
      </c>
      <c r="E257" s="13">
        <f t="shared" si="13"/>
        <v>0</v>
      </c>
      <c r="F257" s="13">
        <v>7.33</v>
      </c>
      <c r="G257" s="13">
        <f t="shared" si="12"/>
        <v>0</v>
      </c>
      <c r="H257" s="13"/>
      <c r="I257" s="109"/>
      <c r="J257" s="50"/>
      <c r="K257" s="13">
        <f t="shared" si="11"/>
        <v>0</v>
      </c>
      <c r="L257" s="52"/>
      <c r="M257" s="52"/>
    </row>
    <row r="258" spans="1:13" x14ac:dyDescent="0.25">
      <c r="A258" s="111"/>
      <c r="B258" s="109">
        <v>258</v>
      </c>
      <c r="C258" s="12">
        <v>5076</v>
      </c>
      <c r="D258" s="12">
        <v>5297</v>
      </c>
      <c r="E258" s="13">
        <f t="shared" si="13"/>
        <v>221</v>
      </c>
      <c r="F258" s="70">
        <v>5.13</v>
      </c>
      <c r="G258" s="13">
        <f t="shared" si="12"/>
        <v>1133.73</v>
      </c>
      <c r="H258" s="13">
        <v>1000</v>
      </c>
      <c r="I258" s="109">
        <v>242779</v>
      </c>
      <c r="J258" s="50">
        <v>45684</v>
      </c>
      <c r="K258" s="13">
        <f t="shared" si="11"/>
        <v>-133.73000000000002</v>
      </c>
      <c r="L258" s="52"/>
      <c r="M258" s="52"/>
    </row>
    <row r="259" spans="1:13" x14ac:dyDescent="0.25">
      <c r="A259" s="111"/>
      <c r="B259" s="109">
        <v>259</v>
      </c>
      <c r="C259" s="12"/>
      <c r="D259" s="12"/>
      <c r="E259" s="13">
        <f t="shared" si="13"/>
        <v>0</v>
      </c>
      <c r="F259" s="13">
        <v>7.33</v>
      </c>
      <c r="G259" s="13">
        <f t="shared" si="12"/>
        <v>0</v>
      </c>
      <c r="H259" s="13"/>
      <c r="I259" s="109"/>
      <c r="J259" s="50"/>
      <c r="K259" s="13">
        <f t="shared" si="11"/>
        <v>0</v>
      </c>
      <c r="L259" s="52"/>
      <c r="M259" s="52"/>
    </row>
    <row r="260" spans="1:13" x14ac:dyDescent="0.25">
      <c r="A260" s="111"/>
      <c r="B260" s="109">
        <v>260</v>
      </c>
      <c r="C260" s="12">
        <v>128</v>
      </c>
      <c r="D260" s="12">
        <v>128</v>
      </c>
      <c r="E260" s="13">
        <f t="shared" si="13"/>
        <v>0</v>
      </c>
      <c r="F260" s="13">
        <v>7.33</v>
      </c>
      <c r="G260" s="13">
        <f t="shared" si="12"/>
        <v>0</v>
      </c>
      <c r="H260" s="13"/>
      <c r="I260" s="109"/>
      <c r="J260" s="50"/>
      <c r="K260" s="13">
        <f t="shared" si="11"/>
        <v>0</v>
      </c>
      <c r="L260" s="52"/>
      <c r="M260" s="52"/>
    </row>
    <row r="261" spans="1:13" x14ac:dyDescent="0.25">
      <c r="A261" s="111"/>
      <c r="B261" s="109">
        <v>261</v>
      </c>
      <c r="C261" s="12"/>
      <c r="D261" s="12"/>
      <c r="E261" s="13">
        <f t="shared" si="13"/>
        <v>0</v>
      </c>
      <c r="F261" s="13">
        <v>7.33</v>
      </c>
      <c r="G261" s="13">
        <f t="shared" si="12"/>
        <v>0</v>
      </c>
      <c r="H261" s="13"/>
      <c r="I261" s="109"/>
      <c r="J261" s="50"/>
      <c r="K261" s="13">
        <f t="shared" si="11"/>
        <v>0</v>
      </c>
      <c r="L261" s="52"/>
      <c r="M261" s="52"/>
    </row>
    <row r="262" spans="1:13" x14ac:dyDescent="0.25">
      <c r="A262" s="111"/>
      <c r="B262" s="109">
        <v>262</v>
      </c>
      <c r="C262" s="12"/>
      <c r="D262" s="12"/>
      <c r="E262" s="13">
        <f t="shared" si="13"/>
        <v>0</v>
      </c>
      <c r="F262" s="13">
        <v>7.33</v>
      </c>
      <c r="G262" s="13">
        <f t="shared" si="12"/>
        <v>0</v>
      </c>
      <c r="H262" s="13"/>
      <c r="I262" s="109"/>
      <c r="J262" s="50"/>
      <c r="K262" s="13">
        <f t="shared" si="11"/>
        <v>0</v>
      </c>
      <c r="L262" s="52"/>
      <c r="M262" s="52"/>
    </row>
    <row r="263" spans="1:13" x14ac:dyDescent="0.25">
      <c r="A263" s="111"/>
      <c r="B263" s="109">
        <v>263</v>
      </c>
      <c r="C263" s="12"/>
      <c r="D263" s="12"/>
      <c r="E263" s="13">
        <f t="shared" si="13"/>
        <v>0</v>
      </c>
      <c r="F263" s="13">
        <v>7.33</v>
      </c>
      <c r="G263" s="13">
        <f t="shared" si="12"/>
        <v>0</v>
      </c>
      <c r="H263" s="13"/>
      <c r="I263" s="109"/>
      <c r="J263" s="50"/>
      <c r="K263" s="13">
        <f t="shared" si="11"/>
        <v>0</v>
      </c>
      <c r="L263" s="52"/>
      <c r="M263" s="52"/>
    </row>
    <row r="264" spans="1:13" x14ac:dyDescent="0.25">
      <c r="A264" s="111"/>
      <c r="B264" s="109">
        <v>264</v>
      </c>
      <c r="C264" s="12"/>
      <c r="D264" s="12"/>
      <c r="E264" s="13">
        <f t="shared" si="13"/>
        <v>0</v>
      </c>
      <c r="F264" s="13">
        <v>7.33</v>
      </c>
      <c r="G264" s="13">
        <f t="shared" si="12"/>
        <v>0</v>
      </c>
      <c r="H264" s="13"/>
      <c r="I264" s="109"/>
      <c r="J264" s="50"/>
      <c r="K264" s="13">
        <f t="shared" ref="K264:K327" si="14">H264-G264</f>
        <v>0</v>
      </c>
      <c r="L264" s="52"/>
      <c r="M264" s="52"/>
    </row>
    <row r="265" spans="1:13" x14ac:dyDescent="0.25">
      <c r="A265" s="111"/>
      <c r="B265" s="109">
        <v>265</v>
      </c>
      <c r="C265" s="12">
        <v>1245</v>
      </c>
      <c r="D265" s="12">
        <v>1245</v>
      </c>
      <c r="E265" s="13">
        <f t="shared" si="13"/>
        <v>0</v>
      </c>
      <c r="F265" s="13">
        <v>7.33</v>
      </c>
      <c r="G265" s="13">
        <f t="shared" si="12"/>
        <v>0</v>
      </c>
      <c r="H265" s="13"/>
      <c r="I265" s="109"/>
      <c r="J265" s="50"/>
      <c r="K265" s="13">
        <f t="shared" si="14"/>
        <v>0</v>
      </c>
      <c r="L265" s="52"/>
      <c r="M265" s="52"/>
    </row>
    <row r="266" spans="1:13" x14ac:dyDescent="0.25">
      <c r="A266" s="111"/>
      <c r="B266" s="109">
        <v>266</v>
      </c>
      <c r="C266" s="12">
        <v>23750</v>
      </c>
      <c r="D266" s="12">
        <v>24803</v>
      </c>
      <c r="E266" s="13">
        <f t="shared" si="13"/>
        <v>1053</v>
      </c>
      <c r="F266" s="68">
        <v>5.13</v>
      </c>
      <c r="G266" s="13">
        <f t="shared" ref="G266:G329" si="15">F266*E266</f>
        <v>5401.89</v>
      </c>
      <c r="H266" s="13">
        <v>3000</v>
      </c>
      <c r="I266" s="109">
        <v>825640</v>
      </c>
      <c r="J266" s="50">
        <v>45685</v>
      </c>
      <c r="K266" s="13">
        <f t="shared" si="14"/>
        <v>-2401.8900000000003</v>
      </c>
      <c r="L266" s="52"/>
      <c r="M266" s="52"/>
    </row>
    <row r="267" spans="1:13" x14ac:dyDescent="0.25">
      <c r="A267" s="20"/>
      <c r="B267" s="109">
        <v>267</v>
      </c>
      <c r="C267" s="12">
        <v>1853</v>
      </c>
      <c r="D267" s="12">
        <v>2210</v>
      </c>
      <c r="E267" s="13">
        <f t="shared" si="13"/>
        <v>357</v>
      </c>
      <c r="F267" s="13">
        <v>7.33</v>
      </c>
      <c r="G267" s="13">
        <f t="shared" si="15"/>
        <v>2616.81</v>
      </c>
      <c r="H267" s="13"/>
      <c r="I267" s="109"/>
      <c r="J267" s="50"/>
      <c r="K267" s="13">
        <f t="shared" si="14"/>
        <v>-2616.81</v>
      </c>
      <c r="L267" s="52"/>
      <c r="M267" s="52"/>
    </row>
    <row r="268" spans="1:13" x14ac:dyDescent="0.25">
      <c r="A268" s="111"/>
      <c r="B268" s="109">
        <v>268</v>
      </c>
      <c r="C268" s="12">
        <v>101882</v>
      </c>
      <c r="D268" s="12">
        <v>102526</v>
      </c>
      <c r="E268" s="13">
        <f t="shared" si="13"/>
        <v>644</v>
      </c>
      <c r="F268" s="68">
        <v>5.13</v>
      </c>
      <c r="G268" s="13">
        <f t="shared" si="15"/>
        <v>3303.72</v>
      </c>
      <c r="H268" s="13"/>
      <c r="I268" s="109"/>
      <c r="J268" s="50"/>
      <c r="K268" s="13">
        <f t="shared" si="14"/>
        <v>-3303.72</v>
      </c>
      <c r="L268" s="52"/>
      <c r="M268" s="52"/>
    </row>
    <row r="269" spans="1:13" x14ac:dyDescent="0.25">
      <c r="A269" s="111"/>
      <c r="B269" s="109">
        <v>269</v>
      </c>
      <c r="C269" s="12">
        <v>129</v>
      </c>
      <c r="D269" s="12">
        <v>129</v>
      </c>
      <c r="E269" s="13">
        <f t="shared" ref="E269:E333" si="16">D269-C269</f>
        <v>0</v>
      </c>
      <c r="F269" s="13">
        <v>7.33</v>
      </c>
      <c r="G269" s="13">
        <f t="shared" si="15"/>
        <v>0</v>
      </c>
      <c r="H269" s="13"/>
      <c r="I269" s="109"/>
      <c r="J269" s="50"/>
      <c r="K269" s="13">
        <f t="shared" si="14"/>
        <v>0</v>
      </c>
      <c r="L269" s="52"/>
      <c r="M269" s="52"/>
    </row>
    <row r="270" spans="1:13" x14ac:dyDescent="0.25">
      <c r="A270" s="111"/>
      <c r="B270" s="109">
        <v>270</v>
      </c>
      <c r="C270" s="12">
        <v>11743</v>
      </c>
      <c r="D270" s="12">
        <v>11743</v>
      </c>
      <c r="E270" s="13">
        <f t="shared" si="16"/>
        <v>0</v>
      </c>
      <c r="F270" s="13">
        <v>7.33</v>
      </c>
      <c r="G270" s="13">
        <f t="shared" si="15"/>
        <v>0</v>
      </c>
      <c r="H270" s="13">
        <v>6899.13</v>
      </c>
      <c r="I270" s="109">
        <v>1</v>
      </c>
      <c r="J270" s="50">
        <v>45671</v>
      </c>
      <c r="K270" s="13">
        <f t="shared" si="14"/>
        <v>6899.13</v>
      </c>
      <c r="L270" s="52"/>
      <c r="M270" s="52"/>
    </row>
    <row r="271" spans="1:13" x14ac:dyDescent="0.25">
      <c r="A271" s="111"/>
      <c r="B271" s="109">
        <v>272</v>
      </c>
      <c r="C271" s="12"/>
      <c r="D271" s="12"/>
      <c r="E271" s="13">
        <f t="shared" si="16"/>
        <v>0</v>
      </c>
      <c r="F271" s="13">
        <v>7.33</v>
      </c>
      <c r="G271" s="13">
        <f t="shared" si="15"/>
        <v>0</v>
      </c>
      <c r="H271" s="13"/>
      <c r="I271" s="109"/>
      <c r="J271" s="50"/>
      <c r="K271" s="13">
        <f t="shared" si="14"/>
        <v>0</v>
      </c>
      <c r="L271" s="52"/>
      <c r="M271" s="52"/>
    </row>
    <row r="272" spans="1:13" x14ac:dyDescent="0.25">
      <c r="A272" s="111"/>
      <c r="B272" s="109">
        <v>273</v>
      </c>
      <c r="C272" s="12">
        <v>46928</v>
      </c>
      <c r="D272" s="12">
        <v>50173</v>
      </c>
      <c r="E272" s="13">
        <f t="shared" si="16"/>
        <v>3245</v>
      </c>
      <c r="F272" s="13">
        <v>7.33</v>
      </c>
      <c r="G272" s="13">
        <f t="shared" si="15"/>
        <v>23785.85</v>
      </c>
      <c r="H272" s="13"/>
      <c r="I272" s="109"/>
      <c r="J272" s="50"/>
      <c r="K272" s="13">
        <f t="shared" si="14"/>
        <v>-23785.85</v>
      </c>
      <c r="L272" s="52"/>
      <c r="M272" s="52"/>
    </row>
    <row r="273" spans="1:13" x14ac:dyDescent="0.25">
      <c r="A273" s="111"/>
      <c r="B273" s="109">
        <v>274</v>
      </c>
      <c r="C273" s="12">
        <v>93744</v>
      </c>
      <c r="D273" s="12">
        <v>97574</v>
      </c>
      <c r="E273" s="13">
        <f t="shared" si="16"/>
        <v>3830</v>
      </c>
      <c r="F273" s="68">
        <v>5.13</v>
      </c>
      <c r="G273" s="13">
        <f t="shared" si="15"/>
        <v>19647.899999999998</v>
      </c>
      <c r="H273" s="13">
        <v>27948.240000000002</v>
      </c>
      <c r="I273" s="109">
        <v>2914.5854290000002</v>
      </c>
      <c r="J273" s="50" t="s">
        <v>41</v>
      </c>
      <c r="K273" s="13">
        <f t="shared" si="14"/>
        <v>8300.3400000000038</v>
      </c>
      <c r="L273" s="52"/>
      <c r="M273" s="52"/>
    </row>
    <row r="274" spans="1:13" x14ac:dyDescent="0.25">
      <c r="A274" s="111"/>
      <c r="B274" s="109">
        <v>275</v>
      </c>
      <c r="C274" s="12">
        <v>5305</v>
      </c>
      <c r="D274" s="12">
        <v>5305</v>
      </c>
      <c r="E274" s="13">
        <f t="shared" si="16"/>
        <v>0</v>
      </c>
      <c r="F274" s="68">
        <v>5.13</v>
      </c>
      <c r="G274" s="13">
        <f t="shared" si="15"/>
        <v>0</v>
      </c>
      <c r="H274" s="13"/>
      <c r="I274" s="109"/>
      <c r="J274" s="50"/>
      <c r="K274" s="13">
        <f t="shared" si="14"/>
        <v>0</v>
      </c>
      <c r="L274" s="52"/>
      <c r="M274" s="52"/>
    </row>
    <row r="275" spans="1:13" x14ac:dyDescent="0.25">
      <c r="A275" s="111"/>
      <c r="B275" s="109">
        <v>276</v>
      </c>
      <c r="C275" s="12">
        <v>98695</v>
      </c>
      <c r="D275" s="12">
        <v>100753</v>
      </c>
      <c r="E275" s="13">
        <f t="shared" si="16"/>
        <v>2058</v>
      </c>
      <c r="F275" s="68">
        <v>5.13</v>
      </c>
      <c r="G275" s="13">
        <f t="shared" si="15"/>
        <v>10557.539999999999</v>
      </c>
      <c r="H275" s="13">
        <v>10000</v>
      </c>
      <c r="I275" s="109">
        <v>490159</v>
      </c>
      <c r="J275" s="50">
        <v>45667</v>
      </c>
      <c r="K275" s="13">
        <f t="shared" si="14"/>
        <v>-557.53999999999905</v>
      </c>
      <c r="L275" s="52"/>
      <c r="M275" s="52"/>
    </row>
    <row r="276" spans="1:13" x14ac:dyDescent="0.25">
      <c r="A276" s="111"/>
      <c r="B276" s="109">
        <v>277</v>
      </c>
      <c r="C276" s="12"/>
      <c r="D276" s="12"/>
      <c r="E276" s="13">
        <f t="shared" si="16"/>
        <v>0</v>
      </c>
      <c r="F276" s="13">
        <v>7.33</v>
      </c>
      <c r="G276" s="13">
        <f t="shared" si="15"/>
        <v>0</v>
      </c>
      <c r="H276" s="13"/>
      <c r="I276" s="109"/>
      <c r="J276" s="50"/>
      <c r="K276" s="13">
        <f t="shared" si="14"/>
        <v>0</v>
      </c>
      <c r="L276" s="52"/>
      <c r="M276" s="52"/>
    </row>
    <row r="277" spans="1:13" x14ac:dyDescent="0.25">
      <c r="A277" s="111"/>
      <c r="B277" s="109">
        <v>278</v>
      </c>
      <c r="C277" s="12">
        <v>35576</v>
      </c>
      <c r="D277" s="12">
        <v>36125</v>
      </c>
      <c r="E277" s="13">
        <f t="shared" si="16"/>
        <v>549</v>
      </c>
      <c r="F277" s="13">
        <v>7.33</v>
      </c>
      <c r="G277" s="13">
        <f t="shared" si="15"/>
        <v>4024.17</v>
      </c>
      <c r="H277" s="13"/>
      <c r="I277" s="109"/>
      <c r="J277" s="50"/>
      <c r="K277" s="13">
        <f t="shared" si="14"/>
        <v>-4024.17</v>
      </c>
      <c r="L277" s="52"/>
      <c r="M277" s="52"/>
    </row>
    <row r="278" spans="1:13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16"/>
        <v>0</v>
      </c>
      <c r="F278" s="13">
        <v>7.33</v>
      </c>
      <c r="G278" s="13">
        <f t="shared" si="15"/>
        <v>0</v>
      </c>
      <c r="H278" s="13"/>
      <c r="I278" s="109"/>
      <c r="J278" s="50"/>
      <c r="K278" s="13">
        <f t="shared" si="14"/>
        <v>0</v>
      </c>
      <c r="L278" s="52"/>
      <c r="M278" s="52"/>
    </row>
    <row r="279" spans="1:13" x14ac:dyDescent="0.25">
      <c r="A279" s="111"/>
      <c r="B279" s="109" t="s">
        <v>25</v>
      </c>
      <c r="C279" s="12">
        <v>60643</v>
      </c>
      <c r="D279" s="12">
        <v>64850</v>
      </c>
      <c r="E279" s="13">
        <f t="shared" si="16"/>
        <v>4207</v>
      </c>
      <c r="F279" s="68">
        <v>5.13</v>
      </c>
      <c r="G279" s="13">
        <f t="shared" si="15"/>
        <v>21581.91</v>
      </c>
      <c r="H279" s="13"/>
      <c r="I279" s="109"/>
      <c r="J279" s="50"/>
      <c r="K279" s="13">
        <f t="shared" si="14"/>
        <v>-21581.91</v>
      </c>
      <c r="L279" s="52"/>
      <c r="M279" s="52"/>
    </row>
    <row r="280" spans="1:13" x14ac:dyDescent="0.25">
      <c r="A280" s="111"/>
      <c r="B280" s="109">
        <v>280</v>
      </c>
      <c r="C280" s="12">
        <v>52261</v>
      </c>
      <c r="D280" s="12">
        <v>53579</v>
      </c>
      <c r="E280" s="13">
        <f t="shared" si="16"/>
        <v>1318</v>
      </c>
      <c r="F280" s="49">
        <v>7.33</v>
      </c>
      <c r="G280" s="13">
        <f t="shared" si="15"/>
        <v>9660.94</v>
      </c>
      <c r="H280" s="13"/>
      <c r="I280" s="109"/>
      <c r="J280" s="50"/>
      <c r="K280" s="13">
        <f t="shared" si="14"/>
        <v>-9660.94</v>
      </c>
      <c r="L280" s="52"/>
      <c r="M280" s="52"/>
    </row>
    <row r="281" spans="1:13" x14ac:dyDescent="0.25">
      <c r="A281" s="111"/>
      <c r="B281" s="109">
        <v>281</v>
      </c>
      <c r="C281" s="12">
        <v>28857</v>
      </c>
      <c r="D281" s="12">
        <v>29564</v>
      </c>
      <c r="E281" s="13">
        <f t="shared" si="16"/>
        <v>707</v>
      </c>
      <c r="F281" s="49">
        <v>7.33</v>
      </c>
      <c r="G281" s="13">
        <f t="shared" si="15"/>
        <v>5182.3100000000004</v>
      </c>
      <c r="H281" s="13"/>
      <c r="I281" s="109"/>
      <c r="J281" s="50"/>
      <c r="K281" s="13">
        <f t="shared" si="14"/>
        <v>-5182.3100000000004</v>
      </c>
      <c r="L281" s="52"/>
      <c r="M281" s="52"/>
    </row>
    <row r="282" spans="1:13" x14ac:dyDescent="0.25">
      <c r="A282" s="111"/>
      <c r="B282" s="109">
        <v>282</v>
      </c>
      <c r="C282" s="12">
        <v>579</v>
      </c>
      <c r="D282" s="12">
        <v>579</v>
      </c>
      <c r="E282" s="13">
        <f t="shared" si="16"/>
        <v>0</v>
      </c>
      <c r="F282" s="49">
        <v>7.33</v>
      </c>
      <c r="G282" s="13">
        <f t="shared" si="15"/>
        <v>0</v>
      </c>
      <c r="H282" s="13"/>
      <c r="I282" s="109"/>
      <c r="J282" s="50"/>
      <c r="K282" s="13">
        <f t="shared" si="14"/>
        <v>0</v>
      </c>
      <c r="L282" s="52"/>
      <c r="M282" s="52"/>
    </row>
    <row r="283" spans="1:13" x14ac:dyDescent="0.25">
      <c r="A283" s="111"/>
      <c r="B283" s="109">
        <v>283</v>
      </c>
      <c r="C283" s="12">
        <v>3743</v>
      </c>
      <c r="D283" s="12">
        <v>3744</v>
      </c>
      <c r="E283" s="13">
        <f t="shared" si="16"/>
        <v>1</v>
      </c>
      <c r="F283" s="49">
        <v>7.33</v>
      </c>
      <c r="G283" s="13">
        <f t="shared" si="15"/>
        <v>7.33</v>
      </c>
      <c r="H283" s="13"/>
      <c r="I283" s="109"/>
      <c r="J283" s="50"/>
      <c r="K283" s="13">
        <f t="shared" si="14"/>
        <v>-7.33</v>
      </c>
      <c r="L283" s="52"/>
      <c r="M283" s="52"/>
    </row>
    <row r="284" spans="1:13" x14ac:dyDescent="0.25">
      <c r="A284" s="111"/>
      <c r="B284" s="109">
        <v>284</v>
      </c>
      <c r="C284" s="12">
        <v>7078</v>
      </c>
      <c r="D284" s="12">
        <v>7078</v>
      </c>
      <c r="E284" s="13">
        <f t="shared" si="16"/>
        <v>0</v>
      </c>
      <c r="F284" s="49">
        <v>7.33</v>
      </c>
      <c r="G284" s="13">
        <f t="shared" si="15"/>
        <v>0</v>
      </c>
      <c r="H284" s="13"/>
      <c r="I284" s="109"/>
      <c r="J284" s="50"/>
      <c r="K284" s="13">
        <f t="shared" si="14"/>
        <v>0</v>
      </c>
      <c r="L284" s="52"/>
      <c r="M284" s="52"/>
    </row>
    <row r="285" spans="1:13" x14ac:dyDescent="0.25">
      <c r="A285" s="111"/>
      <c r="B285" s="109">
        <v>285</v>
      </c>
      <c r="C285" s="12">
        <v>98675</v>
      </c>
      <c r="D285" s="12">
        <v>101164</v>
      </c>
      <c r="E285" s="13">
        <f t="shared" si="16"/>
        <v>2489</v>
      </c>
      <c r="F285" s="49">
        <v>7.33</v>
      </c>
      <c r="G285" s="13">
        <f t="shared" si="15"/>
        <v>18244.37</v>
      </c>
      <c r="H285" s="13">
        <v>8000</v>
      </c>
      <c r="I285" s="109">
        <v>771798</v>
      </c>
      <c r="J285" s="50">
        <v>45667</v>
      </c>
      <c r="K285" s="13">
        <f t="shared" si="14"/>
        <v>-10244.369999999999</v>
      </c>
      <c r="L285" s="52"/>
      <c r="M285" s="52"/>
    </row>
    <row r="286" spans="1:13" x14ac:dyDescent="0.25">
      <c r="A286" s="111"/>
      <c r="B286" s="109">
        <v>286</v>
      </c>
      <c r="C286" s="12">
        <v>118554</v>
      </c>
      <c r="D286" s="12">
        <v>120966</v>
      </c>
      <c r="E286" s="13">
        <f t="shared" si="16"/>
        <v>2412</v>
      </c>
      <c r="F286" s="68">
        <v>5.13</v>
      </c>
      <c r="G286" s="13">
        <f t="shared" si="15"/>
        <v>12373.56</v>
      </c>
      <c r="H286" s="13">
        <v>9341.73</v>
      </c>
      <c r="I286" s="109">
        <v>44423</v>
      </c>
      <c r="J286" s="50">
        <v>45678</v>
      </c>
      <c r="K286" s="13">
        <f t="shared" si="14"/>
        <v>-3031.83</v>
      </c>
      <c r="L286" s="52"/>
      <c r="M286" s="52"/>
    </row>
    <row r="287" spans="1:13" x14ac:dyDescent="0.25">
      <c r="A287" s="111"/>
      <c r="B287" s="109">
        <v>287</v>
      </c>
      <c r="C287" s="12">
        <v>38896</v>
      </c>
      <c r="D287" s="12">
        <v>40327</v>
      </c>
      <c r="E287" s="13">
        <f t="shared" si="16"/>
        <v>1431</v>
      </c>
      <c r="F287" s="13">
        <v>7.33</v>
      </c>
      <c r="G287" s="13">
        <f t="shared" si="15"/>
        <v>10489.23</v>
      </c>
      <c r="H287" s="13">
        <v>8000</v>
      </c>
      <c r="I287" s="109">
        <v>59564</v>
      </c>
      <c r="J287" s="50">
        <v>45670</v>
      </c>
      <c r="K287" s="13">
        <f t="shared" si="14"/>
        <v>-2489.2299999999996</v>
      </c>
      <c r="L287" s="52"/>
      <c r="M287" s="52"/>
    </row>
    <row r="288" spans="1:13" x14ac:dyDescent="0.25">
      <c r="A288" s="111"/>
      <c r="B288" s="109">
        <v>288</v>
      </c>
      <c r="C288" s="12">
        <v>60121</v>
      </c>
      <c r="D288" s="12">
        <v>61325</v>
      </c>
      <c r="E288" s="13">
        <f t="shared" si="16"/>
        <v>1204</v>
      </c>
      <c r="F288" s="13">
        <v>7.33</v>
      </c>
      <c r="G288" s="13">
        <f t="shared" si="15"/>
        <v>8825.32</v>
      </c>
      <c r="H288" s="13">
        <v>5000</v>
      </c>
      <c r="I288" s="109">
        <v>198326</v>
      </c>
      <c r="J288" s="50">
        <v>45677</v>
      </c>
      <c r="K288" s="13">
        <f t="shared" si="14"/>
        <v>-3825.3199999999997</v>
      </c>
      <c r="L288" s="52"/>
      <c r="M288" s="52"/>
    </row>
    <row r="289" spans="1:13" x14ac:dyDescent="0.25">
      <c r="A289" s="111"/>
      <c r="B289" s="109">
        <v>289</v>
      </c>
      <c r="C289" s="12">
        <v>3778</v>
      </c>
      <c r="D289" s="12">
        <v>3820</v>
      </c>
      <c r="E289" s="13">
        <f t="shared" si="16"/>
        <v>42</v>
      </c>
      <c r="F289" s="13">
        <v>7.33</v>
      </c>
      <c r="G289" s="13">
        <f t="shared" si="15"/>
        <v>307.86</v>
      </c>
      <c r="H289" s="13">
        <v>3000</v>
      </c>
      <c r="I289" s="109">
        <v>202089</v>
      </c>
      <c r="J289" s="50">
        <v>45677</v>
      </c>
      <c r="K289" s="13">
        <f t="shared" si="14"/>
        <v>2692.14</v>
      </c>
      <c r="L289" s="52"/>
      <c r="M289" s="52"/>
    </row>
    <row r="290" spans="1:13" x14ac:dyDescent="0.25">
      <c r="A290" s="111"/>
      <c r="B290" s="109">
        <v>290</v>
      </c>
      <c r="C290" s="12"/>
      <c r="D290" s="12"/>
      <c r="E290" s="13">
        <f t="shared" si="16"/>
        <v>0</v>
      </c>
      <c r="F290" s="13">
        <v>7.33</v>
      </c>
      <c r="G290" s="13">
        <f t="shared" si="15"/>
        <v>0</v>
      </c>
      <c r="H290" s="13"/>
      <c r="I290" s="109"/>
      <c r="J290" s="50"/>
      <c r="K290" s="13">
        <f t="shared" si="14"/>
        <v>0</v>
      </c>
      <c r="L290" s="52"/>
      <c r="M290" s="52"/>
    </row>
    <row r="291" spans="1:13" x14ac:dyDescent="0.25">
      <c r="A291" s="111"/>
      <c r="B291" s="109">
        <v>291</v>
      </c>
      <c r="C291" s="12"/>
      <c r="D291" s="12"/>
      <c r="E291" s="13">
        <f t="shared" si="16"/>
        <v>0</v>
      </c>
      <c r="F291" s="13">
        <v>7.33</v>
      </c>
      <c r="G291" s="13">
        <f t="shared" si="15"/>
        <v>0</v>
      </c>
      <c r="H291" s="13"/>
      <c r="I291" s="109"/>
      <c r="J291" s="50"/>
      <c r="K291" s="13">
        <f t="shared" si="14"/>
        <v>0</v>
      </c>
      <c r="L291" s="52"/>
      <c r="M291" s="52"/>
    </row>
    <row r="292" spans="1:13" x14ac:dyDescent="0.25">
      <c r="A292" s="111"/>
      <c r="B292" s="109">
        <v>292</v>
      </c>
      <c r="C292" s="12">
        <v>21171</v>
      </c>
      <c r="D292" s="12">
        <v>21215</v>
      </c>
      <c r="E292" s="13">
        <f t="shared" si="16"/>
        <v>44</v>
      </c>
      <c r="F292" s="68">
        <v>5.13</v>
      </c>
      <c r="G292" s="13">
        <f t="shared" si="15"/>
        <v>225.72</v>
      </c>
      <c r="H292" s="13"/>
      <c r="I292" s="109"/>
      <c r="J292" s="50"/>
      <c r="K292" s="13">
        <f t="shared" si="14"/>
        <v>-225.72</v>
      </c>
      <c r="L292" s="52"/>
      <c r="M292" s="52"/>
    </row>
    <row r="293" spans="1:13" x14ac:dyDescent="0.25">
      <c r="A293" s="111"/>
      <c r="B293" s="109">
        <v>293</v>
      </c>
      <c r="C293" s="12"/>
      <c r="D293" s="12"/>
      <c r="E293" s="13">
        <f t="shared" si="16"/>
        <v>0</v>
      </c>
      <c r="F293" s="13">
        <v>7.33</v>
      </c>
      <c r="G293" s="13">
        <f t="shared" si="15"/>
        <v>0</v>
      </c>
      <c r="H293" s="13"/>
      <c r="I293" s="109"/>
      <c r="J293" s="50"/>
      <c r="K293" s="13">
        <f t="shared" si="14"/>
        <v>0</v>
      </c>
      <c r="L293" s="52"/>
      <c r="M293" s="52"/>
    </row>
    <row r="294" spans="1:13" x14ac:dyDescent="0.25">
      <c r="A294" s="111"/>
      <c r="B294" s="109">
        <v>294</v>
      </c>
      <c r="C294" s="12">
        <v>46438</v>
      </c>
      <c r="D294" s="12">
        <v>46438</v>
      </c>
      <c r="E294" s="13">
        <f t="shared" si="16"/>
        <v>0</v>
      </c>
      <c r="F294" s="13">
        <v>7.33</v>
      </c>
      <c r="G294" s="13">
        <f t="shared" si="15"/>
        <v>0</v>
      </c>
      <c r="H294" s="13"/>
      <c r="I294" s="109"/>
      <c r="J294" s="50"/>
      <c r="K294" s="13">
        <f t="shared" si="14"/>
        <v>0</v>
      </c>
      <c r="L294" s="52"/>
      <c r="M294" s="52"/>
    </row>
    <row r="295" spans="1:13" x14ac:dyDescent="0.25">
      <c r="A295" s="111"/>
      <c r="B295" s="109">
        <v>295</v>
      </c>
      <c r="C295" s="12"/>
      <c r="D295" s="12"/>
      <c r="E295" s="13">
        <f t="shared" si="16"/>
        <v>0</v>
      </c>
      <c r="F295" s="13">
        <v>7.33</v>
      </c>
      <c r="G295" s="13">
        <f t="shared" si="15"/>
        <v>0</v>
      </c>
      <c r="H295" s="13"/>
      <c r="I295" s="109"/>
      <c r="J295" s="50"/>
      <c r="K295" s="13">
        <f t="shared" si="14"/>
        <v>0</v>
      </c>
      <c r="L295" s="52"/>
      <c r="M295" s="52"/>
    </row>
    <row r="296" spans="1:13" x14ac:dyDescent="0.25">
      <c r="A296" s="111"/>
      <c r="B296" s="109">
        <v>296</v>
      </c>
      <c r="C296" s="12"/>
      <c r="D296" s="12"/>
      <c r="E296" s="13">
        <f t="shared" si="16"/>
        <v>0</v>
      </c>
      <c r="F296" s="13">
        <v>7.33</v>
      </c>
      <c r="G296" s="13">
        <f t="shared" si="15"/>
        <v>0</v>
      </c>
      <c r="H296" s="13"/>
      <c r="I296" s="109"/>
      <c r="J296" s="50"/>
      <c r="K296" s="13">
        <f t="shared" si="14"/>
        <v>0</v>
      </c>
      <c r="L296" s="52"/>
      <c r="M296" s="52"/>
    </row>
    <row r="297" spans="1:13" x14ac:dyDescent="0.25">
      <c r="A297" s="111"/>
      <c r="B297" s="109">
        <v>297</v>
      </c>
      <c r="C297" s="12"/>
      <c r="D297" s="12"/>
      <c r="E297" s="13">
        <f t="shared" si="16"/>
        <v>0</v>
      </c>
      <c r="F297" s="13">
        <v>7.33</v>
      </c>
      <c r="G297" s="13">
        <f t="shared" si="15"/>
        <v>0</v>
      </c>
      <c r="H297" s="13"/>
      <c r="I297" s="109"/>
      <c r="J297" s="50"/>
      <c r="K297" s="13">
        <f t="shared" si="14"/>
        <v>0</v>
      </c>
      <c r="L297" s="52"/>
      <c r="M297" s="52"/>
    </row>
    <row r="298" spans="1:13" x14ac:dyDescent="0.25">
      <c r="A298" s="111"/>
      <c r="B298" s="109">
        <v>298</v>
      </c>
      <c r="C298" s="12"/>
      <c r="D298" s="12"/>
      <c r="E298" s="13">
        <f t="shared" si="16"/>
        <v>0</v>
      </c>
      <c r="F298" s="13">
        <v>7.33</v>
      </c>
      <c r="G298" s="13">
        <f t="shared" si="15"/>
        <v>0</v>
      </c>
      <c r="H298" s="13"/>
      <c r="I298" s="109"/>
      <c r="J298" s="50"/>
      <c r="K298" s="13">
        <f t="shared" si="14"/>
        <v>0</v>
      </c>
      <c r="L298" s="52"/>
      <c r="M298" s="52"/>
    </row>
    <row r="299" spans="1:13" x14ac:dyDescent="0.25">
      <c r="A299" s="111"/>
      <c r="B299" s="109">
        <v>299</v>
      </c>
      <c r="C299" s="12"/>
      <c r="D299" s="12"/>
      <c r="E299" s="13">
        <f t="shared" si="16"/>
        <v>0</v>
      </c>
      <c r="F299" s="13">
        <v>7.33</v>
      </c>
      <c r="G299" s="13">
        <f t="shared" si="15"/>
        <v>0</v>
      </c>
      <c r="H299" s="13"/>
      <c r="I299" s="109"/>
      <c r="J299" s="50"/>
      <c r="K299" s="13">
        <f t="shared" si="14"/>
        <v>0</v>
      </c>
      <c r="L299" s="52"/>
      <c r="M299" s="52"/>
    </row>
    <row r="300" spans="1:13" x14ac:dyDescent="0.25">
      <c r="A300" s="111"/>
      <c r="B300" s="109">
        <v>300</v>
      </c>
      <c r="C300" s="12">
        <v>8840</v>
      </c>
      <c r="D300" s="12">
        <v>12729</v>
      </c>
      <c r="E300" s="13">
        <f t="shared" si="16"/>
        <v>3889</v>
      </c>
      <c r="F300" s="13">
        <v>7.33</v>
      </c>
      <c r="G300" s="13">
        <f t="shared" si="15"/>
        <v>28506.37</v>
      </c>
      <c r="H300" s="13">
        <v>25000</v>
      </c>
      <c r="I300" s="109">
        <v>678256</v>
      </c>
      <c r="J300" s="50">
        <v>45666</v>
      </c>
      <c r="K300" s="13">
        <f t="shared" si="14"/>
        <v>-3506.369999999999</v>
      </c>
      <c r="L300" s="52"/>
      <c r="M300" s="52"/>
    </row>
    <row r="301" spans="1:13" x14ac:dyDescent="0.25">
      <c r="A301" s="111"/>
      <c r="B301" s="109">
        <v>301</v>
      </c>
      <c r="C301" s="12">
        <v>72689</v>
      </c>
      <c r="D301" s="12">
        <v>76858</v>
      </c>
      <c r="E301" s="13">
        <f t="shared" si="16"/>
        <v>4169</v>
      </c>
      <c r="F301" s="13">
        <v>7.33</v>
      </c>
      <c r="G301" s="13">
        <f t="shared" si="15"/>
        <v>30558.77</v>
      </c>
      <c r="H301" s="13"/>
      <c r="I301" s="109"/>
      <c r="J301" s="50"/>
      <c r="K301" s="13">
        <f t="shared" si="14"/>
        <v>-30558.77</v>
      </c>
      <c r="L301" s="52"/>
      <c r="M301" s="52"/>
    </row>
    <row r="302" spans="1:13" x14ac:dyDescent="0.25">
      <c r="A302" s="111"/>
      <c r="B302" s="109">
        <v>302</v>
      </c>
      <c r="C302" s="12"/>
      <c r="D302" s="12"/>
      <c r="E302" s="13">
        <f t="shared" si="16"/>
        <v>0</v>
      </c>
      <c r="F302" s="13">
        <v>7.33</v>
      </c>
      <c r="G302" s="13">
        <f t="shared" si="15"/>
        <v>0</v>
      </c>
      <c r="H302" s="13"/>
      <c r="I302" s="109"/>
      <c r="J302" s="50"/>
      <c r="K302" s="13">
        <f t="shared" si="14"/>
        <v>0</v>
      </c>
      <c r="L302" s="52"/>
      <c r="M302" s="52"/>
    </row>
    <row r="303" spans="1:13" x14ac:dyDescent="0.25">
      <c r="A303" s="111"/>
      <c r="B303" s="109">
        <v>303</v>
      </c>
      <c r="C303" s="12">
        <v>48404</v>
      </c>
      <c r="D303" s="12">
        <v>49373</v>
      </c>
      <c r="E303" s="13">
        <f t="shared" si="16"/>
        <v>969</v>
      </c>
      <c r="F303" s="70">
        <v>5.13</v>
      </c>
      <c r="G303" s="13">
        <f t="shared" si="15"/>
        <v>4970.97</v>
      </c>
      <c r="H303" s="13">
        <v>10000</v>
      </c>
      <c r="I303" s="109">
        <v>920045</v>
      </c>
      <c r="J303" s="50">
        <v>45674</v>
      </c>
      <c r="K303" s="13">
        <f t="shared" si="14"/>
        <v>5029.03</v>
      </c>
      <c r="L303" s="52"/>
      <c r="M303" s="52"/>
    </row>
    <row r="304" spans="1:13" x14ac:dyDescent="0.25">
      <c r="A304" s="111"/>
      <c r="B304" s="109">
        <v>304</v>
      </c>
      <c r="C304" s="12">
        <v>26668</v>
      </c>
      <c r="D304" s="12">
        <v>26717</v>
      </c>
      <c r="E304" s="13">
        <f t="shared" si="16"/>
        <v>49</v>
      </c>
      <c r="F304" s="13">
        <v>7.33</v>
      </c>
      <c r="G304" s="13">
        <f t="shared" si="15"/>
        <v>359.17</v>
      </c>
      <c r="H304" s="13"/>
      <c r="I304" s="109"/>
      <c r="J304" s="50"/>
      <c r="K304" s="13">
        <f t="shared" si="14"/>
        <v>-359.17</v>
      </c>
      <c r="L304" s="52"/>
      <c r="M304" s="52"/>
    </row>
    <row r="305" spans="1:13" x14ac:dyDescent="0.25">
      <c r="A305" s="115"/>
      <c r="B305" s="109">
        <v>305</v>
      </c>
      <c r="C305" s="12">
        <v>4184</v>
      </c>
      <c r="D305" s="12">
        <v>5194</v>
      </c>
      <c r="E305" s="13">
        <f t="shared" si="16"/>
        <v>1010</v>
      </c>
      <c r="F305" s="13">
        <v>7.33</v>
      </c>
      <c r="G305" s="13">
        <f t="shared" si="15"/>
        <v>7403.3</v>
      </c>
      <c r="H305" s="13"/>
      <c r="I305" s="109"/>
      <c r="J305" s="50"/>
      <c r="K305" s="13">
        <f t="shared" si="14"/>
        <v>-7403.3</v>
      </c>
      <c r="L305" s="52"/>
      <c r="M305" s="52"/>
    </row>
    <row r="306" spans="1:13" x14ac:dyDescent="0.25">
      <c r="A306" s="111"/>
      <c r="B306" s="109">
        <v>306</v>
      </c>
      <c r="C306" s="12"/>
      <c r="D306" s="12"/>
      <c r="E306" s="13">
        <f t="shared" si="16"/>
        <v>0</v>
      </c>
      <c r="F306" s="13">
        <v>7.33</v>
      </c>
      <c r="G306" s="13">
        <f t="shared" si="15"/>
        <v>0</v>
      </c>
      <c r="H306" s="13"/>
      <c r="I306" s="109"/>
      <c r="J306" s="50"/>
      <c r="K306" s="13">
        <f t="shared" si="14"/>
        <v>0</v>
      </c>
      <c r="L306" s="52"/>
      <c r="M306" s="52"/>
    </row>
    <row r="307" spans="1:13" x14ac:dyDescent="0.25">
      <c r="A307" s="111"/>
      <c r="B307" s="109">
        <v>307</v>
      </c>
      <c r="C307" s="12"/>
      <c r="D307" s="12"/>
      <c r="E307" s="13">
        <f t="shared" si="16"/>
        <v>0</v>
      </c>
      <c r="F307" s="13">
        <v>7.33</v>
      </c>
      <c r="G307" s="13">
        <f t="shared" si="15"/>
        <v>0</v>
      </c>
      <c r="H307" s="13"/>
      <c r="I307" s="109"/>
      <c r="J307" s="50"/>
      <c r="K307" s="13">
        <f t="shared" si="14"/>
        <v>0</v>
      </c>
      <c r="L307" s="52"/>
      <c r="M307" s="52"/>
    </row>
    <row r="308" spans="1:13" x14ac:dyDescent="0.25">
      <c r="A308" s="111"/>
      <c r="B308" s="109">
        <v>308</v>
      </c>
      <c r="C308" s="12"/>
      <c r="D308" s="12"/>
      <c r="E308" s="13">
        <f t="shared" si="16"/>
        <v>0</v>
      </c>
      <c r="F308" s="13">
        <v>7.33</v>
      </c>
      <c r="G308" s="13">
        <f t="shared" si="15"/>
        <v>0</v>
      </c>
      <c r="H308" s="13"/>
      <c r="I308" s="109"/>
      <c r="J308" s="50"/>
      <c r="K308" s="13">
        <f t="shared" si="14"/>
        <v>0</v>
      </c>
      <c r="L308" s="52"/>
      <c r="M308" s="52"/>
    </row>
    <row r="309" spans="1:13" x14ac:dyDescent="0.25">
      <c r="A309" s="111"/>
      <c r="B309" s="109">
        <v>309</v>
      </c>
      <c r="C309" s="12"/>
      <c r="D309" s="12"/>
      <c r="E309" s="13">
        <f t="shared" si="16"/>
        <v>0</v>
      </c>
      <c r="F309" s="13">
        <v>7.33</v>
      </c>
      <c r="G309" s="13">
        <f t="shared" si="15"/>
        <v>0</v>
      </c>
      <c r="H309" s="13"/>
      <c r="I309" s="109"/>
      <c r="J309" s="50"/>
      <c r="K309" s="13">
        <f t="shared" si="14"/>
        <v>0</v>
      </c>
      <c r="L309" s="52"/>
      <c r="M309" s="52"/>
    </row>
    <row r="310" spans="1:13" x14ac:dyDescent="0.25">
      <c r="A310" s="111"/>
      <c r="B310" s="109">
        <v>310</v>
      </c>
      <c r="C310" s="12">
        <v>5</v>
      </c>
      <c r="D310" s="12">
        <v>5</v>
      </c>
      <c r="E310" s="13">
        <f t="shared" si="16"/>
        <v>0</v>
      </c>
      <c r="F310" s="13">
        <v>7.33</v>
      </c>
      <c r="G310" s="13">
        <f t="shared" si="15"/>
        <v>0</v>
      </c>
      <c r="H310" s="13"/>
      <c r="I310" s="109"/>
      <c r="J310" s="50"/>
      <c r="K310" s="13">
        <f t="shared" si="14"/>
        <v>0</v>
      </c>
      <c r="L310" s="52"/>
      <c r="M310" s="52"/>
    </row>
    <row r="311" spans="1:13" x14ac:dyDescent="0.25">
      <c r="A311" s="111"/>
      <c r="B311" s="109">
        <v>311</v>
      </c>
      <c r="C311" s="12"/>
      <c r="D311" s="12"/>
      <c r="E311" s="13">
        <f t="shared" si="16"/>
        <v>0</v>
      </c>
      <c r="F311" s="13">
        <v>7.33</v>
      </c>
      <c r="G311" s="13">
        <f t="shared" si="15"/>
        <v>0</v>
      </c>
      <c r="H311" s="13"/>
      <c r="I311" s="109"/>
      <c r="J311" s="50"/>
      <c r="K311" s="13">
        <f t="shared" si="14"/>
        <v>0</v>
      </c>
      <c r="L311" s="52"/>
      <c r="M311" s="52"/>
    </row>
    <row r="312" spans="1:13" x14ac:dyDescent="0.25">
      <c r="A312" s="111"/>
      <c r="B312" s="109">
        <v>312</v>
      </c>
      <c r="C312" s="12"/>
      <c r="D312" s="12"/>
      <c r="E312" s="13">
        <f t="shared" si="16"/>
        <v>0</v>
      </c>
      <c r="F312" s="13">
        <v>7.33</v>
      </c>
      <c r="G312" s="13">
        <f t="shared" si="15"/>
        <v>0</v>
      </c>
      <c r="H312" s="13"/>
      <c r="I312" s="109"/>
      <c r="J312" s="50"/>
      <c r="K312" s="13">
        <f t="shared" si="14"/>
        <v>0</v>
      </c>
      <c r="L312" s="52"/>
      <c r="M312" s="52"/>
    </row>
    <row r="313" spans="1:13" x14ac:dyDescent="0.25">
      <c r="A313" s="111"/>
      <c r="B313" s="109">
        <v>313</v>
      </c>
      <c r="C313" s="12">
        <v>12319</v>
      </c>
      <c r="D313" s="12">
        <v>12363</v>
      </c>
      <c r="E313" s="13">
        <f t="shared" si="16"/>
        <v>44</v>
      </c>
      <c r="F313" s="13">
        <v>7.33</v>
      </c>
      <c r="G313" s="13">
        <f t="shared" si="15"/>
        <v>322.52</v>
      </c>
      <c r="H313" s="13"/>
      <c r="I313" s="109"/>
      <c r="J313" s="50"/>
      <c r="K313" s="13">
        <f t="shared" si="14"/>
        <v>-322.52</v>
      </c>
      <c r="L313" s="52"/>
      <c r="M313" s="52"/>
    </row>
    <row r="314" spans="1:13" x14ac:dyDescent="0.25">
      <c r="A314" s="111"/>
      <c r="B314" s="109">
        <v>314</v>
      </c>
      <c r="C314" s="12"/>
      <c r="D314" s="12"/>
      <c r="E314" s="13">
        <f t="shared" si="16"/>
        <v>0</v>
      </c>
      <c r="F314" s="13">
        <v>7.33</v>
      </c>
      <c r="G314" s="13">
        <f t="shared" si="15"/>
        <v>0</v>
      </c>
      <c r="H314" s="13"/>
      <c r="I314" s="109"/>
      <c r="J314" s="50"/>
      <c r="K314" s="13">
        <f t="shared" si="14"/>
        <v>0</v>
      </c>
      <c r="L314" s="52"/>
      <c r="M314" s="52"/>
    </row>
    <row r="315" spans="1:13" x14ac:dyDescent="0.25">
      <c r="A315" s="111"/>
      <c r="B315" s="109">
        <v>315</v>
      </c>
      <c r="C315" s="12"/>
      <c r="D315" s="12"/>
      <c r="E315" s="13">
        <f t="shared" si="16"/>
        <v>0</v>
      </c>
      <c r="F315" s="13">
        <v>7.33</v>
      </c>
      <c r="G315" s="13">
        <f t="shared" si="15"/>
        <v>0</v>
      </c>
      <c r="H315" s="13"/>
      <c r="I315" s="109"/>
      <c r="J315" s="50"/>
      <c r="K315" s="13">
        <f t="shared" si="14"/>
        <v>0</v>
      </c>
      <c r="L315" s="52"/>
      <c r="M315" s="52"/>
    </row>
    <row r="316" spans="1:13" x14ac:dyDescent="0.25">
      <c r="A316" s="67"/>
      <c r="B316" s="109">
        <v>316</v>
      </c>
      <c r="C316" s="12">
        <v>57373</v>
      </c>
      <c r="D316" s="12">
        <v>59867</v>
      </c>
      <c r="E316" s="13">
        <f t="shared" si="16"/>
        <v>2494</v>
      </c>
      <c r="F316" s="68">
        <v>5.13</v>
      </c>
      <c r="G316" s="13">
        <f t="shared" si="15"/>
        <v>12794.22</v>
      </c>
      <c r="H316" s="13"/>
      <c r="I316" s="109"/>
      <c r="J316" s="50"/>
      <c r="K316" s="13">
        <f t="shared" si="14"/>
        <v>-12794.22</v>
      </c>
      <c r="L316" s="52"/>
      <c r="M316" s="52"/>
    </row>
    <row r="317" spans="1:13" x14ac:dyDescent="0.25">
      <c r="A317" s="111"/>
      <c r="B317" s="109">
        <v>317</v>
      </c>
      <c r="C317" s="12">
        <v>11918</v>
      </c>
      <c r="D317" s="12">
        <v>13156</v>
      </c>
      <c r="E317" s="13">
        <f t="shared" si="16"/>
        <v>1238</v>
      </c>
      <c r="F317" s="68">
        <v>5.13</v>
      </c>
      <c r="G317" s="13">
        <f t="shared" si="15"/>
        <v>6350.94</v>
      </c>
      <c r="H317" s="13"/>
      <c r="I317" s="109"/>
      <c r="J317" s="50"/>
      <c r="K317" s="13">
        <f t="shared" si="14"/>
        <v>-6350.94</v>
      </c>
      <c r="L317" s="52"/>
      <c r="M317" s="52"/>
    </row>
    <row r="318" spans="1:13" x14ac:dyDescent="0.25">
      <c r="A318" s="111"/>
      <c r="B318" s="109">
        <v>318</v>
      </c>
      <c r="C318" s="12">
        <v>20</v>
      </c>
      <c r="D318" s="12">
        <v>20</v>
      </c>
      <c r="E318" s="13">
        <f t="shared" si="16"/>
        <v>0</v>
      </c>
      <c r="F318" s="13">
        <v>7.33</v>
      </c>
      <c r="G318" s="13">
        <f t="shared" si="15"/>
        <v>0</v>
      </c>
      <c r="H318" s="13"/>
      <c r="I318" s="109"/>
      <c r="J318" s="50"/>
      <c r="K318" s="13">
        <f t="shared" si="14"/>
        <v>0</v>
      </c>
      <c r="L318" s="52"/>
      <c r="M318" s="52"/>
    </row>
    <row r="319" spans="1:13" x14ac:dyDescent="0.25">
      <c r="A319" s="111"/>
      <c r="B319" s="109">
        <v>319</v>
      </c>
      <c r="C319" s="12"/>
      <c r="D319" s="12"/>
      <c r="E319" s="13">
        <f t="shared" si="16"/>
        <v>0</v>
      </c>
      <c r="F319" s="13">
        <v>7.33</v>
      </c>
      <c r="G319" s="13">
        <f t="shared" si="15"/>
        <v>0</v>
      </c>
      <c r="H319" s="13"/>
      <c r="I319" s="109"/>
      <c r="J319" s="50"/>
      <c r="K319" s="13">
        <f t="shared" si="14"/>
        <v>0</v>
      </c>
      <c r="L319" s="52"/>
      <c r="M319" s="52"/>
    </row>
    <row r="320" spans="1:13" x14ac:dyDescent="0.25">
      <c r="A320" s="111"/>
      <c r="B320" s="109">
        <v>320</v>
      </c>
      <c r="C320" s="12">
        <v>164</v>
      </c>
      <c r="D320" s="12">
        <v>164</v>
      </c>
      <c r="E320" s="13">
        <f t="shared" si="16"/>
        <v>0</v>
      </c>
      <c r="F320" s="13">
        <v>7.33</v>
      </c>
      <c r="G320" s="13">
        <f t="shared" si="15"/>
        <v>0</v>
      </c>
      <c r="H320" s="13"/>
      <c r="I320" s="109"/>
      <c r="J320" s="50"/>
      <c r="K320" s="13">
        <f t="shared" si="14"/>
        <v>0</v>
      </c>
      <c r="L320" s="52"/>
      <c r="M320" s="52"/>
    </row>
    <row r="321" spans="1:13" x14ac:dyDescent="0.25">
      <c r="A321" s="111"/>
      <c r="B321" s="109">
        <v>321</v>
      </c>
      <c r="C321" s="12"/>
      <c r="D321" s="12"/>
      <c r="E321" s="13">
        <f t="shared" si="16"/>
        <v>0</v>
      </c>
      <c r="F321" s="13">
        <v>7.33</v>
      </c>
      <c r="G321" s="13">
        <f t="shared" si="15"/>
        <v>0</v>
      </c>
      <c r="H321" s="13"/>
      <c r="I321" s="109"/>
      <c r="J321" s="50"/>
      <c r="K321" s="13">
        <f t="shared" si="14"/>
        <v>0</v>
      </c>
      <c r="L321" s="52"/>
      <c r="M321" s="52"/>
    </row>
    <row r="322" spans="1:13" x14ac:dyDescent="0.25">
      <c r="A322" s="111"/>
      <c r="B322" s="109">
        <v>322</v>
      </c>
      <c r="C322" s="12">
        <v>37298</v>
      </c>
      <c r="D322" s="12">
        <v>38603</v>
      </c>
      <c r="E322" s="13">
        <f t="shared" si="16"/>
        <v>1305</v>
      </c>
      <c r="F322" s="13">
        <v>7.33</v>
      </c>
      <c r="G322" s="13">
        <f t="shared" si="15"/>
        <v>9565.65</v>
      </c>
      <c r="H322" s="13"/>
      <c r="I322" s="109"/>
      <c r="J322" s="50"/>
      <c r="K322" s="13">
        <f t="shared" si="14"/>
        <v>-9565.65</v>
      </c>
      <c r="L322" s="52"/>
      <c r="M322" s="52"/>
    </row>
    <row r="323" spans="1:13" x14ac:dyDescent="0.25">
      <c r="A323" s="111"/>
      <c r="B323" s="109">
        <v>323</v>
      </c>
      <c r="C323" s="12"/>
      <c r="D323" s="12"/>
      <c r="E323" s="13">
        <f t="shared" si="16"/>
        <v>0</v>
      </c>
      <c r="F323" s="13">
        <v>7.33</v>
      </c>
      <c r="G323" s="13">
        <f t="shared" si="15"/>
        <v>0</v>
      </c>
      <c r="H323" s="13"/>
      <c r="I323" s="109"/>
      <c r="J323" s="50"/>
      <c r="K323" s="13">
        <f t="shared" si="14"/>
        <v>0</v>
      </c>
      <c r="L323" s="52"/>
      <c r="M323" s="52"/>
    </row>
    <row r="324" spans="1:13" x14ac:dyDescent="0.25">
      <c r="A324" s="111"/>
      <c r="B324" s="109">
        <v>324</v>
      </c>
      <c r="C324" s="12">
        <v>1428</v>
      </c>
      <c r="D324" s="12">
        <v>1428</v>
      </c>
      <c r="E324" s="13">
        <f t="shared" si="16"/>
        <v>0</v>
      </c>
      <c r="F324" s="13">
        <v>7.33</v>
      </c>
      <c r="G324" s="13">
        <f t="shared" si="15"/>
        <v>0</v>
      </c>
      <c r="H324" s="13"/>
      <c r="I324" s="109"/>
      <c r="J324" s="50"/>
      <c r="K324" s="13">
        <f t="shared" si="14"/>
        <v>0</v>
      </c>
      <c r="L324" s="52"/>
      <c r="M324" s="52"/>
    </row>
    <row r="325" spans="1:13" x14ac:dyDescent="0.25">
      <c r="A325" s="111"/>
      <c r="B325" s="109">
        <v>325</v>
      </c>
      <c r="C325" s="12"/>
      <c r="D325" s="12"/>
      <c r="E325" s="13">
        <f t="shared" si="16"/>
        <v>0</v>
      </c>
      <c r="F325" s="13">
        <v>7.33</v>
      </c>
      <c r="G325" s="13">
        <f t="shared" si="15"/>
        <v>0</v>
      </c>
      <c r="H325" s="13"/>
      <c r="I325" s="109"/>
      <c r="J325" s="50"/>
      <c r="K325" s="13">
        <f t="shared" si="14"/>
        <v>0</v>
      </c>
      <c r="L325" s="52"/>
      <c r="M325" s="52"/>
    </row>
    <row r="326" spans="1:13" x14ac:dyDescent="0.25">
      <c r="A326" s="111"/>
      <c r="B326" s="109">
        <v>326</v>
      </c>
      <c r="C326" s="12"/>
      <c r="D326" s="12"/>
      <c r="E326" s="13">
        <f t="shared" si="16"/>
        <v>0</v>
      </c>
      <c r="F326" s="13">
        <v>7.33</v>
      </c>
      <c r="G326" s="13">
        <f t="shared" si="15"/>
        <v>0</v>
      </c>
      <c r="H326" s="13"/>
      <c r="I326" s="109"/>
      <c r="J326" s="50"/>
      <c r="K326" s="13">
        <f t="shared" si="14"/>
        <v>0</v>
      </c>
      <c r="L326" s="52"/>
      <c r="M326" s="52"/>
    </row>
    <row r="327" spans="1:13" x14ac:dyDescent="0.25">
      <c r="A327" s="111"/>
      <c r="B327" s="109">
        <v>327</v>
      </c>
      <c r="C327" s="12"/>
      <c r="D327" s="12"/>
      <c r="E327" s="13">
        <f t="shared" si="16"/>
        <v>0</v>
      </c>
      <c r="F327" s="13">
        <v>7.33</v>
      </c>
      <c r="G327" s="13">
        <f t="shared" si="15"/>
        <v>0</v>
      </c>
      <c r="H327" s="13"/>
      <c r="I327" s="109"/>
      <c r="J327" s="50"/>
      <c r="K327" s="13">
        <f t="shared" si="14"/>
        <v>0</v>
      </c>
      <c r="L327" s="52"/>
      <c r="M327" s="52"/>
    </row>
    <row r="328" spans="1:13" x14ac:dyDescent="0.25">
      <c r="A328" s="111"/>
      <c r="B328" s="109">
        <v>328</v>
      </c>
      <c r="C328" s="12">
        <v>21662</v>
      </c>
      <c r="D328" s="12">
        <v>22498</v>
      </c>
      <c r="E328" s="13">
        <f t="shared" si="16"/>
        <v>836</v>
      </c>
      <c r="F328" s="13">
        <v>7.33</v>
      </c>
      <c r="G328" s="13">
        <f t="shared" si="15"/>
        <v>6127.88</v>
      </c>
      <c r="H328" s="13">
        <v>5000</v>
      </c>
      <c r="I328" s="109">
        <v>119801</v>
      </c>
      <c r="J328" s="50">
        <v>45665</v>
      </c>
      <c r="K328" s="13">
        <f t="shared" ref="K328:K351" si="17">H328-G328</f>
        <v>-1127.8800000000001</v>
      </c>
      <c r="L328" s="52"/>
      <c r="M328" s="52"/>
    </row>
    <row r="329" spans="1:13" x14ac:dyDescent="0.25">
      <c r="A329" s="111"/>
      <c r="B329" s="109">
        <v>329</v>
      </c>
      <c r="C329" s="12"/>
      <c r="D329" s="12"/>
      <c r="E329" s="13">
        <f t="shared" si="16"/>
        <v>0</v>
      </c>
      <c r="F329" s="13">
        <v>7.33</v>
      </c>
      <c r="G329" s="13">
        <f t="shared" si="15"/>
        <v>0</v>
      </c>
      <c r="H329" s="13"/>
      <c r="I329" s="109"/>
      <c r="J329" s="50"/>
      <c r="K329" s="13">
        <f t="shared" si="17"/>
        <v>0</v>
      </c>
      <c r="L329" s="52"/>
      <c r="M329" s="52"/>
    </row>
    <row r="330" spans="1:13" x14ac:dyDescent="0.25">
      <c r="A330" s="111"/>
      <c r="B330" s="109">
        <v>330</v>
      </c>
      <c r="C330" s="12">
        <v>7812</v>
      </c>
      <c r="D330" s="12">
        <v>7823</v>
      </c>
      <c r="E330" s="13">
        <f t="shared" si="16"/>
        <v>11</v>
      </c>
      <c r="F330" s="13">
        <v>7.33</v>
      </c>
      <c r="G330" s="13">
        <f t="shared" ref="G330:G347" si="18">F330*E330</f>
        <v>80.63</v>
      </c>
      <c r="H330" s="13"/>
      <c r="I330" s="109"/>
      <c r="J330" s="50"/>
      <c r="K330" s="13">
        <f t="shared" si="17"/>
        <v>-80.63</v>
      </c>
      <c r="L330" s="52"/>
      <c r="M330" s="52"/>
    </row>
    <row r="331" spans="1:13" x14ac:dyDescent="0.25">
      <c r="A331" s="111"/>
      <c r="B331" s="109">
        <v>331</v>
      </c>
      <c r="C331" s="12"/>
      <c r="D331" s="12"/>
      <c r="E331" s="13">
        <f t="shared" si="16"/>
        <v>0</v>
      </c>
      <c r="F331" s="13">
        <v>7.33</v>
      </c>
      <c r="G331" s="13">
        <f t="shared" si="18"/>
        <v>0</v>
      </c>
      <c r="H331" s="13"/>
      <c r="I331" s="109"/>
      <c r="J331" s="50"/>
      <c r="K331" s="13">
        <f t="shared" si="17"/>
        <v>0</v>
      </c>
      <c r="L331" s="52"/>
      <c r="M331" s="52"/>
    </row>
    <row r="332" spans="1:13" x14ac:dyDescent="0.25">
      <c r="A332" s="111"/>
      <c r="B332" s="109">
        <v>332</v>
      </c>
      <c r="C332" s="12"/>
      <c r="D332" s="12"/>
      <c r="E332" s="13">
        <f t="shared" si="16"/>
        <v>0</v>
      </c>
      <c r="F332" s="13">
        <v>7.33</v>
      </c>
      <c r="G332" s="13">
        <f t="shared" si="18"/>
        <v>0</v>
      </c>
      <c r="H332" s="13"/>
      <c r="I332" s="109"/>
      <c r="J332" s="50"/>
      <c r="K332" s="13">
        <f t="shared" si="17"/>
        <v>0</v>
      </c>
      <c r="L332" s="52"/>
      <c r="M332" s="52"/>
    </row>
    <row r="333" spans="1:13" x14ac:dyDescent="0.25">
      <c r="A333" s="111"/>
      <c r="B333" s="109">
        <v>333</v>
      </c>
      <c r="C333" s="12"/>
      <c r="D333" s="12"/>
      <c r="E333" s="13">
        <f t="shared" si="16"/>
        <v>0</v>
      </c>
      <c r="F333" s="13">
        <v>7.33</v>
      </c>
      <c r="G333" s="13">
        <f t="shared" si="18"/>
        <v>0</v>
      </c>
      <c r="H333" s="13"/>
      <c r="I333" s="109"/>
      <c r="J333" s="50"/>
      <c r="K333" s="13">
        <f t="shared" si="17"/>
        <v>0</v>
      </c>
      <c r="L333" s="52"/>
      <c r="M333" s="52"/>
    </row>
    <row r="334" spans="1:13" x14ac:dyDescent="0.25">
      <c r="A334" s="111"/>
      <c r="B334" s="109">
        <v>334</v>
      </c>
      <c r="C334" s="12"/>
      <c r="D334" s="12"/>
      <c r="E334" s="13">
        <f t="shared" ref="E334:E354" si="19">D334-C334</f>
        <v>0</v>
      </c>
      <c r="F334" s="13">
        <v>7.33</v>
      </c>
      <c r="G334" s="13">
        <f t="shared" si="18"/>
        <v>0</v>
      </c>
      <c r="H334" s="13"/>
      <c r="I334" s="109"/>
      <c r="J334" s="50"/>
      <c r="K334" s="13">
        <f t="shared" si="17"/>
        <v>0</v>
      </c>
      <c r="L334" s="52"/>
      <c r="M334" s="52"/>
    </row>
    <row r="335" spans="1:13" x14ac:dyDescent="0.25">
      <c r="A335" s="111"/>
      <c r="B335" s="109">
        <v>335</v>
      </c>
      <c r="C335" s="12">
        <v>4007</v>
      </c>
      <c r="D335" s="12">
        <v>4007</v>
      </c>
      <c r="E335" s="13">
        <f t="shared" si="19"/>
        <v>0</v>
      </c>
      <c r="F335" s="13">
        <v>7.33</v>
      </c>
      <c r="G335" s="13">
        <f t="shared" si="18"/>
        <v>0</v>
      </c>
      <c r="H335" s="13"/>
      <c r="I335" s="109"/>
      <c r="J335" s="50"/>
      <c r="K335" s="13">
        <f t="shared" si="17"/>
        <v>0</v>
      </c>
      <c r="L335" s="52"/>
      <c r="M335" s="52"/>
    </row>
    <row r="336" spans="1:13" x14ac:dyDescent="0.25">
      <c r="A336" s="111"/>
      <c r="B336" s="109">
        <v>336</v>
      </c>
      <c r="C336" s="12">
        <v>62297</v>
      </c>
      <c r="D336" s="12">
        <v>63784</v>
      </c>
      <c r="E336" s="13">
        <f t="shared" si="19"/>
        <v>1487</v>
      </c>
      <c r="F336" s="68">
        <v>5.13</v>
      </c>
      <c r="G336" s="13">
        <f t="shared" si="18"/>
        <v>7628.3099999999995</v>
      </c>
      <c r="H336" s="13">
        <v>5000</v>
      </c>
      <c r="I336" s="109">
        <v>939807.370582</v>
      </c>
      <c r="J336" s="50" t="s">
        <v>42</v>
      </c>
      <c r="K336" s="13">
        <f t="shared" si="17"/>
        <v>-2628.3099999999995</v>
      </c>
      <c r="L336" s="52"/>
      <c r="M336" s="52"/>
    </row>
    <row r="337" spans="1:13" x14ac:dyDescent="0.25">
      <c r="A337" s="111"/>
      <c r="B337" s="109">
        <v>337</v>
      </c>
      <c r="C337" s="12">
        <v>2</v>
      </c>
      <c r="D337" s="12">
        <v>2</v>
      </c>
      <c r="E337" s="13">
        <f t="shared" si="19"/>
        <v>0</v>
      </c>
      <c r="F337" s="13">
        <v>7.33</v>
      </c>
      <c r="G337" s="13">
        <f t="shared" si="18"/>
        <v>0</v>
      </c>
      <c r="H337" s="13"/>
      <c r="I337" s="109"/>
      <c r="J337" s="50"/>
      <c r="K337" s="13">
        <f t="shared" si="17"/>
        <v>0</v>
      </c>
      <c r="L337" s="52"/>
      <c r="M337" s="52"/>
    </row>
    <row r="338" spans="1:13" x14ac:dyDescent="0.25">
      <c r="A338" s="111"/>
      <c r="B338" s="109">
        <v>338</v>
      </c>
      <c r="C338" s="12">
        <v>22613</v>
      </c>
      <c r="D338" s="12">
        <v>23324</v>
      </c>
      <c r="E338" s="13">
        <f t="shared" si="19"/>
        <v>711</v>
      </c>
      <c r="F338" s="13">
        <v>7.33</v>
      </c>
      <c r="G338" s="13">
        <f t="shared" si="18"/>
        <v>5211.63</v>
      </c>
      <c r="H338" s="13">
        <v>5177.99</v>
      </c>
      <c r="I338" s="109">
        <v>352470</v>
      </c>
      <c r="J338" s="50">
        <v>45670</v>
      </c>
      <c r="K338" s="13">
        <f t="shared" si="17"/>
        <v>-33.640000000000327</v>
      </c>
      <c r="L338" s="52"/>
      <c r="M338" s="52"/>
    </row>
    <row r="339" spans="1:13" x14ac:dyDescent="0.25">
      <c r="A339" s="111"/>
      <c r="B339" s="109">
        <v>339</v>
      </c>
      <c r="C339" s="12">
        <v>383</v>
      </c>
      <c r="D339" s="12">
        <v>398</v>
      </c>
      <c r="E339" s="13">
        <f t="shared" si="19"/>
        <v>15</v>
      </c>
      <c r="F339" s="13">
        <v>7.33</v>
      </c>
      <c r="G339" s="13">
        <f t="shared" si="18"/>
        <v>109.95</v>
      </c>
      <c r="H339" s="13">
        <v>1000</v>
      </c>
      <c r="I339" s="109">
        <v>20015</v>
      </c>
      <c r="J339" s="50">
        <v>45678</v>
      </c>
      <c r="K339" s="13">
        <f t="shared" si="17"/>
        <v>890.05</v>
      </c>
      <c r="L339" s="52"/>
      <c r="M339" s="52"/>
    </row>
    <row r="340" spans="1:13" x14ac:dyDescent="0.25">
      <c r="A340" s="111"/>
      <c r="B340" s="109">
        <v>340</v>
      </c>
      <c r="C340" s="12"/>
      <c r="D340" s="12"/>
      <c r="E340" s="13">
        <f t="shared" si="19"/>
        <v>0</v>
      </c>
      <c r="F340" s="13">
        <v>7.33</v>
      </c>
      <c r="G340" s="13">
        <f t="shared" si="18"/>
        <v>0</v>
      </c>
      <c r="H340" s="13"/>
      <c r="I340" s="109"/>
      <c r="J340" s="50"/>
      <c r="K340" s="13">
        <f t="shared" si="17"/>
        <v>0</v>
      </c>
      <c r="L340" s="52"/>
      <c r="M340" s="52"/>
    </row>
    <row r="341" spans="1:13" x14ac:dyDescent="0.25">
      <c r="A341" s="111"/>
      <c r="B341" s="109">
        <v>341</v>
      </c>
      <c r="C341" s="12">
        <v>172436</v>
      </c>
      <c r="D341" s="12">
        <v>175265</v>
      </c>
      <c r="E341" s="13">
        <f t="shared" si="19"/>
        <v>2829</v>
      </c>
      <c r="F341" s="68">
        <v>5.13</v>
      </c>
      <c r="G341" s="13">
        <f t="shared" si="18"/>
        <v>14512.77</v>
      </c>
      <c r="H341" s="13"/>
      <c r="I341" s="109"/>
      <c r="J341" s="50"/>
      <c r="K341" s="13">
        <f t="shared" si="17"/>
        <v>-14512.77</v>
      </c>
      <c r="L341" s="52">
        <v>20354009</v>
      </c>
      <c r="M341" s="52"/>
    </row>
    <row r="342" spans="1:13" x14ac:dyDescent="0.25">
      <c r="A342" s="111"/>
      <c r="B342" s="109">
        <v>342</v>
      </c>
      <c r="C342" s="12">
        <v>65246</v>
      </c>
      <c r="D342" s="12">
        <v>65246</v>
      </c>
      <c r="E342" s="13">
        <f t="shared" si="19"/>
        <v>0</v>
      </c>
      <c r="F342" s="13">
        <v>7.33</v>
      </c>
      <c r="G342" s="13">
        <f t="shared" si="18"/>
        <v>0</v>
      </c>
      <c r="H342" s="13">
        <v>1000</v>
      </c>
      <c r="I342" s="109">
        <v>487261</v>
      </c>
      <c r="J342" s="50">
        <v>45679</v>
      </c>
      <c r="K342" s="13">
        <f t="shared" si="17"/>
        <v>1000</v>
      </c>
      <c r="L342" s="52"/>
      <c r="M342" s="52"/>
    </row>
    <row r="343" spans="1:13" x14ac:dyDescent="0.25">
      <c r="A343" s="111"/>
      <c r="B343" s="109">
        <v>343</v>
      </c>
      <c r="C343" s="12"/>
      <c r="D343" s="12"/>
      <c r="E343" s="13">
        <f t="shared" si="19"/>
        <v>0</v>
      </c>
      <c r="F343" s="13">
        <v>7.33</v>
      </c>
      <c r="G343" s="13">
        <f t="shared" si="18"/>
        <v>0</v>
      </c>
      <c r="H343" s="13"/>
      <c r="I343" s="109"/>
      <c r="J343" s="50"/>
      <c r="K343" s="13">
        <f t="shared" si="17"/>
        <v>0</v>
      </c>
      <c r="L343" s="52"/>
      <c r="M343" s="52"/>
    </row>
    <row r="344" spans="1:13" x14ac:dyDescent="0.25">
      <c r="A344" s="111"/>
      <c r="B344" s="109">
        <v>344</v>
      </c>
      <c r="C344" s="12">
        <v>11525</v>
      </c>
      <c r="D344" s="12">
        <v>11525</v>
      </c>
      <c r="E344" s="13">
        <f t="shared" si="19"/>
        <v>0</v>
      </c>
      <c r="F344" s="13">
        <v>7.33</v>
      </c>
      <c r="G344" s="13">
        <f t="shared" si="18"/>
        <v>0</v>
      </c>
      <c r="H344" s="13"/>
      <c r="I344" s="109"/>
      <c r="J344" s="50"/>
      <c r="K344" s="13">
        <f t="shared" si="17"/>
        <v>0</v>
      </c>
      <c r="L344" s="52"/>
      <c r="M344" s="52"/>
    </row>
    <row r="345" spans="1:13" x14ac:dyDescent="0.25">
      <c r="A345" s="111"/>
      <c r="B345" s="109">
        <v>345</v>
      </c>
      <c r="C345" s="12">
        <v>6</v>
      </c>
      <c r="D345" s="12">
        <v>6</v>
      </c>
      <c r="E345" s="13">
        <f t="shared" si="19"/>
        <v>0</v>
      </c>
      <c r="F345" s="13">
        <v>7.33</v>
      </c>
      <c r="G345" s="13">
        <f t="shared" si="18"/>
        <v>0</v>
      </c>
      <c r="H345" s="13"/>
      <c r="I345" s="109"/>
      <c r="J345" s="50"/>
      <c r="K345" s="13">
        <f t="shared" si="17"/>
        <v>0</v>
      </c>
      <c r="L345" s="52"/>
      <c r="M345" s="52"/>
    </row>
    <row r="346" spans="1:13" x14ac:dyDescent="0.25">
      <c r="A346" s="111"/>
      <c r="B346" s="109">
        <v>346</v>
      </c>
      <c r="C346" s="12">
        <v>35214</v>
      </c>
      <c r="D346" s="12">
        <v>35697</v>
      </c>
      <c r="E346" s="13">
        <f t="shared" si="19"/>
        <v>483</v>
      </c>
      <c r="F346" s="13">
        <v>7.33</v>
      </c>
      <c r="G346" s="13">
        <f t="shared" si="18"/>
        <v>3540.39</v>
      </c>
      <c r="H346" s="13"/>
      <c r="I346" s="109"/>
      <c r="J346" s="50"/>
      <c r="K346" s="13">
        <f t="shared" si="17"/>
        <v>-3540.39</v>
      </c>
      <c r="L346" s="52"/>
      <c r="M346" s="52"/>
    </row>
    <row r="347" spans="1:13" x14ac:dyDescent="0.25">
      <c r="A347" s="111"/>
      <c r="B347" s="109">
        <v>347</v>
      </c>
      <c r="C347" s="12"/>
      <c r="D347" s="12"/>
      <c r="E347" s="13">
        <f t="shared" si="19"/>
        <v>0</v>
      </c>
      <c r="F347" s="13">
        <v>7.33</v>
      </c>
      <c r="G347" s="13">
        <f t="shared" si="18"/>
        <v>0</v>
      </c>
      <c r="H347" s="13"/>
      <c r="I347" s="109"/>
      <c r="J347" s="50"/>
      <c r="K347" s="13">
        <f t="shared" si="17"/>
        <v>0</v>
      </c>
      <c r="L347" s="52"/>
      <c r="M347" s="52"/>
    </row>
    <row r="348" spans="1:13" x14ac:dyDescent="0.25">
      <c r="A348" s="111"/>
      <c r="B348" s="109">
        <v>348</v>
      </c>
      <c r="C348" s="12">
        <v>27767</v>
      </c>
      <c r="D348" s="12">
        <v>29282</v>
      </c>
      <c r="E348" s="13">
        <f>D348-C348</f>
        <v>1515</v>
      </c>
      <c r="F348" s="13">
        <v>7.33</v>
      </c>
      <c r="G348" s="13">
        <f t="shared" ref="G348:G350" si="20">F348*E348</f>
        <v>11104.95</v>
      </c>
      <c r="H348" s="13">
        <v>8000</v>
      </c>
      <c r="I348" s="109">
        <v>607875</v>
      </c>
      <c r="J348" s="50">
        <v>45688</v>
      </c>
      <c r="K348" s="13">
        <f t="shared" si="17"/>
        <v>-3104.9500000000007</v>
      </c>
      <c r="L348" s="52"/>
      <c r="M348" s="52"/>
    </row>
    <row r="349" spans="1:13" x14ac:dyDescent="0.25">
      <c r="A349" s="111"/>
      <c r="B349" s="109">
        <v>349</v>
      </c>
      <c r="C349" s="12">
        <v>114610</v>
      </c>
      <c r="D349" s="12">
        <v>116915</v>
      </c>
      <c r="E349" s="13">
        <f t="shared" si="19"/>
        <v>2305</v>
      </c>
      <c r="F349" s="68">
        <v>5.13</v>
      </c>
      <c r="G349" s="13">
        <f t="shared" si="20"/>
        <v>11824.65</v>
      </c>
      <c r="H349" s="13">
        <v>8950</v>
      </c>
      <c r="I349" s="109">
        <v>1</v>
      </c>
      <c r="J349" s="50">
        <v>45667</v>
      </c>
      <c r="K349" s="13">
        <f t="shared" si="17"/>
        <v>-2874.6499999999996</v>
      </c>
      <c r="L349" s="52"/>
      <c r="M349" s="52"/>
    </row>
    <row r="350" spans="1:13" x14ac:dyDescent="0.25">
      <c r="A350" s="113"/>
      <c r="B350" s="112">
        <v>350</v>
      </c>
      <c r="C350" s="12">
        <v>600</v>
      </c>
      <c r="D350" s="12">
        <v>600</v>
      </c>
      <c r="E350" s="13">
        <f t="shared" si="19"/>
        <v>0</v>
      </c>
      <c r="F350" s="68">
        <v>5.13</v>
      </c>
      <c r="G350" s="13">
        <f t="shared" si="20"/>
        <v>0</v>
      </c>
      <c r="H350" s="13"/>
      <c r="I350" s="109"/>
      <c r="J350" s="50"/>
      <c r="K350" s="13">
        <f t="shared" si="17"/>
        <v>0</v>
      </c>
      <c r="L350" s="52"/>
      <c r="M350" s="52"/>
    </row>
    <row r="351" spans="1:13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9"/>
        <v>0</v>
      </c>
      <c r="F351" s="13">
        <v>7.33</v>
      </c>
      <c r="G351" s="13">
        <f t="shared" ref="G351:G354" si="21">F351*E351</f>
        <v>0</v>
      </c>
      <c r="H351" s="13"/>
      <c r="I351" s="109"/>
      <c r="J351" s="50"/>
      <c r="K351" s="13">
        <f t="shared" si="17"/>
        <v>0</v>
      </c>
      <c r="L351" s="52"/>
      <c r="M351" s="52"/>
    </row>
    <row r="352" spans="1:13" x14ac:dyDescent="0.25">
      <c r="A352" s="57"/>
      <c r="B352" s="74" t="s">
        <v>43</v>
      </c>
      <c r="C352" s="12">
        <v>40106</v>
      </c>
      <c r="D352" s="12">
        <v>40855</v>
      </c>
      <c r="E352" s="13">
        <f t="shared" si="19"/>
        <v>749</v>
      </c>
      <c r="F352" s="13">
        <v>7.33</v>
      </c>
      <c r="G352" s="13">
        <f t="shared" si="21"/>
        <v>5490.17</v>
      </c>
    </row>
    <row r="353" spans="1:9" x14ac:dyDescent="0.25">
      <c r="A353" s="57"/>
      <c r="B353" s="74" t="s">
        <v>44</v>
      </c>
      <c r="C353" s="12">
        <v>2927</v>
      </c>
      <c r="D353" s="12">
        <v>4230</v>
      </c>
      <c r="E353" s="13">
        <f t="shared" si="19"/>
        <v>1303</v>
      </c>
      <c r="F353" s="13">
        <v>7.33</v>
      </c>
      <c r="G353" s="13">
        <f t="shared" si="21"/>
        <v>9550.99</v>
      </c>
      <c r="I353"/>
    </row>
    <row r="354" spans="1:9" x14ac:dyDescent="0.25">
      <c r="A354" s="57"/>
      <c r="B354" s="74" t="s">
        <v>45</v>
      </c>
      <c r="C354" s="12">
        <v>21786</v>
      </c>
      <c r="D354" s="12">
        <v>22706</v>
      </c>
      <c r="E354" s="13">
        <f t="shared" si="19"/>
        <v>920</v>
      </c>
      <c r="F354" s="13">
        <v>7.33</v>
      </c>
      <c r="G354" s="13">
        <f t="shared" si="21"/>
        <v>6743.6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L354" xr:uid="{00000000-0009-0000-0000-000001000000}"/>
  <mergeCells count="9">
    <mergeCell ref="A1:K2"/>
    <mergeCell ref="A3:K3"/>
    <mergeCell ref="C5:G5"/>
    <mergeCell ref="H5:H6"/>
    <mergeCell ref="K5:K6"/>
    <mergeCell ref="B5:B6"/>
    <mergeCell ref="A5:A6"/>
    <mergeCell ref="I5:I6"/>
    <mergeCell ref="J5:J6"/>
  </mergeCells>
  <conditionalFormatting sqref="K1:K1048576">
    <cfRule type="cellIs" dxfId="54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37D6-25CA-448F-853D-79F2EE9FD4F7}">
  <dimension ref="A1:L355"/>
  <sheetViews>
    <sheetView zoomScale="130" zoomScaleNormal="130" workbookViewId="0">
      <selection activeCell="K10" sqref="K10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46174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май.26!K7+июн.26!H7-июн.26!G7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май.26!K8+июн.26!H8-июн.26!G8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май.26!K9+июн.26!H9-июн.26!G9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май.26!K10+июн.26!H10-июн.26!G10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май.26!K11+июн.26!H11-июн.26!G11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май.26!K12+июн.26!H12-июн.26!G12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май.26!K13+июн.26!H13-июн.26!G13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май.26!K14+июн.26!H14-июн.26!G14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май.26!K15+июн.26!H15-июн.26!G15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май.26!K16+июн.26!H16-июн.26!G16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май.26!K17+июн.26!H17-июн.26!G17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май.26!K18+июн.26!H18-июн.26!G18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май.26!K19+июн.26!H19-июн.26!G19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май.26!K20+июн.26!H20-июн.26!G20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май.26!K21+июн.26!H21-июн.26!G21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май.26!K22+июн.26!H22-июн.26!G22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май.26!K23+июн.26!H23-июн.26!G23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май.26!K24+июн.26!H24-июн.26!G24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май.26!K25+июн.26!H25-июн.26!G25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май.26!K26+июн.26!H26-июн.26!G26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май.26!K27+июн.26!H27-июн.26!G27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май.26!K28+июн.26!H28-июн.26!G28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май.26!K29+июн.26!H29-июн.26!G29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май.26!K30+июн.26!H30-июн.26!G30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май.26!K31+июн.26!H31-июн.26!G31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май.26!K32+июн.26!H32-июн.26!G32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май.26!K33+июн.26!H33-июн.26!G33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май.26!K34+июн.26!H34-июн.26!G34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май.26!K35+июн.26!H35-июн.26!G35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май.26!K36+июн.26!H36-июн.26!G36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май.26!K37+июн.26!H37-июн.26!G37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май.26!K38+июн.26!H38-июн.26!G38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май.26!K39+июн.26!H39-июн.26!G39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май.26!K40+июн.26!H40-июн.26!G40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май.26!K41+июн.26!H41-июн.26!G41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май.26!K42+июн.26!H42-июн.26!G42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май.26!K43+июн.26!H43-июн.26!G43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май.26!K44+июн.26!H44-июн.26!G44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май.26!K45+июн.26!H45-июн.26!G45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май.26!K46+июн.26!H46-июн.26!G46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май.26!K47+июн.26!H47-июн.26!G47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май.26!K48+июн.26!H48-июн.26!G48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май.26!K49+июн.26!H49-июн.26!G49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май.26!K50+июн.26!H50-июн.26!G50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май.26!K51+июн.26!H51-июн.26!G51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май.26!K52+июн.26!H52-июн.26!G52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май.26!K53+июн.26!H53-июн.26!G53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май.26!K54+июн.26!H54-июн.26!G54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май.26!K55+июн.26!H55-июн.26!G55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май.26!K56+июн.26!H56-июн.26!G56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май.26!K57+июн.26!H57-июн.26!G57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май.26!K58+июн.26!H58-июн.26!G58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май.26!K59+июн.26!H59-июн.26!G59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май.26!K60+июн.26!H60-июн.26!G60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май.26!K61+июн.26!H61-июн.26!G61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май.26!K62+июн.26!H62-июн.26!G62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май.26!K63+июн.26!H63-июн.26!G63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май.26!K64+июн.26!H64-июн.26!G64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май.26!K65+июн.26!H65-июн.26!G65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май.26!K66+июн.26!H66-июн.26!G66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май.26!K67+июн.26!H67-июн.26!G67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май.26!K68+июн.26!H68-июн.26!G68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май.26!K69+июн.26!H69-июн.26!G69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май.26!K70+июн.26!H70-июн.26!G70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май.26!K71+июн.26!H71-июн.26!G71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май.26!K72+июн.26!H72-июн.26!G72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май.26!K73+июн.26!H73-июн.26!G73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май.26!K74+июн.26!H74-июн.26!G74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май.26!K75+июн.26!H75-июн.26!G75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май.26!K76+июн.26!H76-июн.26!G76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май.26!K77+июн.26!H77-июн.26!G77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май.26!K78+июн.26!H78-июн.26!G78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май.26!K79+июн.26!H79-июн.26!G79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май.26!K80+июн.26!H80-июн.26!G80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май.26!K81+июн.26!H81-июн.26!G81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май.26!K82+июн.26!H82-июн.26!G82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май.26!K83+июн.26!H83-июн.26!G83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май.26!K84+июн.26!H84-июн.26!G84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май.26!K85+июн.26!H85-июн.26!G85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май.26!K86+июн.26!H86-июн.26!G86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май.26!K87+июн.26!H87-июн.26!G87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май.26!K88+июн.26!H88-июн.26!G88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май.26!K89+июн.26!H89-июн.26!G89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май.26!K90+июн.26!H90-июн.26!G90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май.26!K91+июн.26!H91-июн.26!G91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май.26!K92+июн.26!H92-июн.26!G92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май.26!K93+июн.26!H93-июн.26!G93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май.26!K94+июн.26!H94-июн.26!G94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май.26!K95+июн.26!H95-июн.26!G95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май.26!K96+июн.26!H96-июн.26!G96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май.26!K97+июн.26!H97-июн.26!G97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май.26!K98+июн.26!H98-июн.26!G98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май.26!K99+июн.26!H99-июн.26!G99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май.26!K100+июн.26!H100-июн.26!G100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май.26!K101+июн.26!H101-июн.26!G101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май.26!K102+июн.26!H102-июн.26!G102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май.26!K103+июн.26!H103-июн.26!G103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май.26!K104+июн.26!H104-июн.26!G104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май.26!K105+июн.26!H105-июн.26!G105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май.26!K106+июн.26!H106-июн.26!G106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май.26!K107+июн.26!H107-июн.26!G107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май.26!K108+июн.26!H108-июн.26!G108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май.26!K109+июн.26!H109-июн.26!G109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май.26!K110+июн.26!H110-июн.26!G110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май.26!K111+июн.26!H111-июн.26!G111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май.26!K112+июн.26!H112-июн.26!G112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май.26!K113+июн.26!H113-июн.26!G113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май.26!K114+июн.26!H114-июн.26!G114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май.26!K115+июн.26!H115-июн.26!G115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май.26!K116+июн.26!H116-июн.26!G116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май.26!K117+июн.26!H117-июн.26!G117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май.26!K118+июн.26!H118-июн.26!G118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май.26!K119+июн.26!H119-июн.26!G119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май.26!K120+июн.26!H120-июн.26!G120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май.26!K121+июн.26!H121-июн.26!G121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май.26!K122+июн.26!H122-июн.26!G122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май.26!K123+июн.26!H123-июн.26!G123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май.26!K124+июн.26!H124-июн.26!G124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май.26!K125+июн.26!H125-июн.26!G125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май.26!K126+июн.26!H126-июн.26!G126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май.26!K127+июн.26!H127-июн.26!G127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май.26!K128+июн.26!H128-июн.26!G128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май.26!K129+июн.26!H129-июн.26!G129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май.26!K130+июн.26!H130-июн.26!G130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май.26!K131+июн.26!H131-июн.26!G131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май.26!K132+июн.26!H132-июн.26!G132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май.26!K133+июн.26!H133-июн.26!G133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май.26!K134+июн.26!H134-июн.26!G134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май.26!K135+июн.26!H135-июн.26!G135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май.26!K136+июн.26!H136-июн.26!G136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май.26!K137+июн.26!H137-июн.26!G137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май.26!K138+июн.26!H138-июн.26!G138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май.26!K139+июн.26!H139-июн.26!G139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май.26!K140+июн.26!H140-июн.26!G140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май.26!K141+июн.26!H141-июн.26!G141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май.26!K142+июн.26!H142-июн.26!G142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май.26!K143+июн.26!H143-июн.26!G143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май.26!K144+июн.26!H144-июн.26!G144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май.26!K145+июн.26!H145-июн.26!G145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май.26!K146+июн.26!H146-июн.26!G146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май.26!K147+июн.26!H147-июн.26!G147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май.26!K148+июн.26!H148-июн.26!G148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май.26!K149+июн.26!H149-июн.26!G149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май.26!K150+июн.26!H150-июн.26!G150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май.26!K151+июн.26!H151-июн.26!G151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май.26!K152+июн.26!H152-июн.26!G152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май.26!K153+июн.26!H153-июн.26!G153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май.26!K154+июн.26!H154-июн.26!G154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май.26!K155+июн.26!H155-июн.26!G155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май.26!K156+июн.26!H156-июн.26!G156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май.26!K157+июн.26!H157-июн.26!G157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май.26!K158+июн.26!H158-июн.26!G158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май.26!K159+июн.26!H159-июн.26!G159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май.26!K160+июн.26!H160-июн.26!G160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май.26!K161+июн.26!H161-июн.26!G161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май.26!K162+июн.26!H162-июн.26!G162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май.26!K163+июн.26!H163-июн.26!G163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май.26!K164+июн.26!H164-июн.26!G164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май.26!K165+июн.26!H165-июн.26!G165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май.26!K166+июн.26!H166-июн.26!G166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май.26!K167+июн.26!H167-июн.26!G167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май.26!K168+июн.26!H168-июн.26!G168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май.26!K169+июн.26!H169-июн.26!G169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май.26!K170+июн.26!H170-июн.26!G170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май.26!K171+июн.26!H171-июн.26!G171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май.26!K172+июн.26!H172-июн.26!G172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май.26!K173+июн.26!H173-июн.26!G173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май.26!K174+июн.26!H174-июн.26!G174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май.26!K175+июн.26!H175-июн.26!G175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май.26!K176+июн.26!H176-июн.26!G176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май.26!K177+июн.26!H177-июн.26!G177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май.26!K178+июн.26!H178-июн.26!G178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май.26!K179+июн.26!H179-июн.26!G179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май.26!K180+июн.26!H180-июн.26!G180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май.26!K181+июн.26!H181-июн.26!G181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май.26!K182+июн.26!H182-июн.26!G182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май.26!K183+июн.26!H183-июн.26!G183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май.26!K184+июн.26!H184-июн.26!G184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май.26!K185+июн.26!H185-июн.26!G185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май.26!K186+июн.26!H186-июн.26!G186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май.26!K187+июн.26!H187-июн.26!G187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май.26!K188+июн.26!H188-июн.26!G188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май.26!K189+июн.26!H189-июн.26!G189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май.26!K190+июн.26!H190-июн.26!G190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май.26!K191+июн.26!H191-июн.26!G191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май.26!K192+июн.26!H192-июн.26!G192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май.26!K193+июн.26!H193-июн.26!G193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май.26!K194+июн.26!H194-июн.26!G194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май.26!K195+июн.26!H195-июн.26!G195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май.26!K196+июн.26!H196-июн.26!G196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май.26!K197+июн.26!H197-июн.26!G197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май.26!K198+июн.26!H198-июн.26!G198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май.26!K199+июн.26!H199-июн.26!G199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май.26!K200+июн.26!H200-июн.26!G200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май.26!K201+июн.26!H201-июн.26!G201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май.26!K202+июн.26!H202-июн.26!G202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май.26!K203+июн.26!H203-июн.26!G203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май.26!K204+июн.26!H204-июн.26!G204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май.26!K205+июн.26!H205-июн.26!G205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май.26!K206+июн.26!H206-июн.26!G206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май.26!K207+июн.26!H207-июн.26!G207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май.26!K208+июн.26!H208-июн.26!G208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май.26!K209+июн.26!H209-июн.26!G209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май.26!K210+июн.26!H210-июн.26!G210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май.26!K211+июн.26!H211-июн.26!G211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май.26!K212+июн.26!H212-июн.26!G212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май.26!K213+июн.26!H213-июн.26!G213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май.26!K214+июн.26!H214-июн.26!G214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май.26!K215+июн.26!H215-июн.26!G215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май.26!K216+июн.26!H216-июн.26!G216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май.26!K217+июн.26!H217-июн.26!G217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май.26!K218+июн.26!H218-июн.26!G218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май.26!K219+июн.26!H219-июн.26!G219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май.26!K220+июн.26!H220-июн.26!G220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май.26!K221+июн.26!H221-июн.26!G221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май.26!K222+июн.26!H222-июн.26!G222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май.26!K223+июн.26!H223-июн.26!G223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май.26!K224+июн.26!H224-июн.26!G224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май.26!K225+июн.26!H225-июн.26!G225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май.26!K226+июн.26!H226-июн.26!G226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май.26!K227+июн.26!H227-июн.26!G227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май.26!K228+июн.26!H228-июн.26!G228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май.26!K229+июн.26!H229-июн.26!G229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май.26!K230+июн.26!H230-июн.26!G230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май.26!K231+июн.26!H231-июн.26!G231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май.26!K232+июн.26!H232-июн.26!G232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май.26!K233+июн.26!H233-июн.26!G233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май.26!K234+июн.26!H234-июн.26!G234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май.26!K235+июн.26!H235-июн.26!G235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май.26!K236+июн.26!H236-июн.26!G236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май.26!K237+июн.26!H237-июн.26!G237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май.26!K238+июн.26!H238-июн.26!G238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май.26!K239+июн.26!H239-июн.26!G239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май.26!K240+июн.26!H240-июн.26!G240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май.26!K241+июн.26!H241-июн.26!G241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май.26!K242+июн.26!H242-июн.26!G242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май.26!K243+июн.26!H243-июн.26!G243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май.26!K244+июн.26!H244-июн.26!G244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май.26!K245+июн.26!H245-июн.26!G245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май.26!K246+июн.26!H246-июн.26!G246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май.26!K247+июн.26!H247-июн.26!G247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май.26!K248+июн.26!H248-июн.26!G248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май.26!K249+июн.26!H249-июн.26!G249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май.26!K250+июн.26!H250-июн.26!G250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май.26!K251+июн.26!H251-июн.26!G251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май.26!K252+июн.26!H252-июн.26!G252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май.26!K253+июн.26!H253-июн.26!G253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май.26!K254+июн.26!H254-июн.26!G254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май.26!K255+июн.26!H255-июн.26!G255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май.26!K256+июн.26!H256-июн.26!G256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май.26!K257+июн.26!H257-июн.26!G257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май.26!K258+июн.26!H258-июн.26!G258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май.26!K259+июн.26!H259-июн.26!G259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май.26!K260+июн.26!H260-июн.26!G260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май.26!K261+июн.26!H261-июн.26!G261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май.26!K262+июн.26!H262-июн.26!G262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май.26!K263+июн.26!H263-июн.26!G263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май.26!K264+июн.26!H264-июн.26!G264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май.26!K265+июн.26!H265-июн.26!G265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май.26!K266+июн.26!H266-июн.26!G266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май.26!K267+июн.26!H267-июн.26!G267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май.26!K268+июн.26!H268-июн.26!G268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май.26!K269+июн.26!H269-июн.26!G269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май.26!K270+июн.26!H270-июн.26!G270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май.26!K271+июн.26!H271-июн.26!G271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май.26!K272+июн.26!H272-июн.26!G272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май.26!K273+июн.26!H273-июн.26!G273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май.26!K274+июн.26!H274-июн.26!G274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май.26!K275+июн.26!H275-июн.26!G275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май.26!K276+июн.26!H276-июн.26!G276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май.26!K277+июн.26!H277-июн.26!G277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май.26!K278+июн.26!H278-июн.26!G278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май.26!K279+июн.26!H279-июн.26!G279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май.26!K280+июн.26!H280-июн.26!G280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май.26!K281+июн.26!H281-июн.26!G281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май.26!K282+июн.26!H282-июн.26!G282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май.26!K283+июн.26!H283-июн.26!G283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май.26!K284+июн.26!H284-июн.26!G284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май.26!K285+июн.26!H285-июн.26!G285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май.26!K286+июн.26!H286-июн.26!G286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май.26!K287+июн.26!H287-июн.26!G287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май.26!K288+июн.26!H288-июн.26!G288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май.26!K289+июн.26!H289-июн.26!G289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май.26!K290+июн.26!H290-июн.26!G290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май.26!K291+июн.26!H291-июн.26!G291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май.26!K292+июн.26!H292-июн.26!G292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май.26!K293+июн.26!H293-июн.26!G293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май.26!K294+июн.26!H294-июн.26!G294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май.26!K295+июн.26!H295-июн.26!G295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май.26!K296+июн.26!H296-июн.26!G296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май.26!K297+июн.26!H297-июн.26!G297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май.26!K298+июн.26!H298-июн.26!G298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май.26!K299+июн.26!H299-июн.26!G299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май.26!K300+июн.26!H300-июн.26!G300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май.26!K301+июн.26!H301-июн.26!G301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май.26!K302+июн.26!H302-июн.26!G302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май.26!K303+июн.26!H303-июн.26!G303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май.26!K304+июн.26!H304-июн.26!G304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май.26!K305+июн.26!H305-июн.26!G305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май.26!K306+июн.26!H306-июн.26!G306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май.26!K307+июн.26!H307-июн.26!G307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май.26!K308+июн.26!H308-июн.26!G308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май.26!K309+июн.26!H309-июн.26!G309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май.26!K310+июн.26!H310-июн.26!G310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май.26!K311+июн.26!H311-июн.26!G311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май.26!K312+июн.26!H312-июн.26!G312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май.26!K313+июн.26!H313-июн.26!G313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май.26!K314+июн.26!H314-июн.26!G314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май.26!K315+июн.26!H315-июн.26!G315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май.26!K316+июн.26!H316-июн.26!G316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май.26!K317+июн.26!H317-июн.26!G317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май.26!K318+июн.26!H318-июн.26!G318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май.26!K319+июн.26!H319-июн.26!G319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май.26!K320+июн.26!H320-июн.26!G320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май.26!K321+июн.26!H321-июн.26!G321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май.26!K322+июн.26!H322-июн.26!G322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май.26!K323+июн.26!H323-июн.26!G323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май.26!K324+июн.26!H324-июн.26!G324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май.26!K325+июн.26!H325-июн.26!G325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май.26!K326+июн.26!H326-июн.26!G326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май.26!K327+июн.26!H327-июн.26!G327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май.26!K328+июн.26!H328-июн.26!G328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май.26!K329+июн.26!H329-июн.26!G329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май.26!K330+июн.26!H330-июн.26!G330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май.26!K331+июн.26!H331-июн.26!G331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май.26!K332+июн.26!H332-июн.26!G332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май.26!K333+июн.26!H333-июн.26!G333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май.26!K334+июн.26!H334-июн.26!G334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май.26!K335+июн.26!H335-июн.26!G335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май.26!K336+июн.26!H336-июн.26!G336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май.26!K337+июн.26!H337-июн.26!G337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май.26!K338+июн.26!H338-июн.26!G338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май.26!K339+июн.26!H339-июн.26!G339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май.26!K340+июн.26!H340-июн.26!G340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май.26!K341+июн.26!H341-июн.26!G341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май.26!K342+июн.26!H342-июн.26!G342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май.26!K343+июн.26!H343-июн.26!G343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май.26!K344+июн.26!H344-июн.26!G344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май.26!K345+июн.26!H345-июн.26!G345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май.26!K346+июн.26!H346-июн.26!G346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май.26!K347+июн.26!H347-июн.26!G347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май.26!K348+июн.26!H348-июн.26!G348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май.26!K349+июн.26!H349-июн.26!G349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май.26!K350+июн.26!H350-июн.26!G350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май.26!K351+июн.26!H351-июн.26!G351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0" priority="1" operator="lessThan">
      <formula>-0.1</formula>
    </cfRule>
  </conditionalFormatting>
  <conditionalFormatting sqref="H7:H351">
    <cfRule type="cellIs" dxfId="19" priority="3" operator="lessThan">
      <formula>-0.1</formula>
    </cfRule>
  </conditionalFormatting>
  <conditionalFormatting sqref="K1:K351">
    <cfRule type="cellIs" dxfId="18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38ED-2E13-4B9E-B330-E4761D1E52DD}">
  <dimension ref="A1:L355"/>
  <sheetViews>
    <sheetView zoomScale="130" zoomScaleNormal="130" workbookViewId="0">
      <selection activeCell="K13" sqref="K13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46204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июн.26!K7+июл.26!H7-июл.26!G7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июн.26!K8+июл.26!H8-июл.26!G8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июн.26!K9+июл.26!H9-июл.26!G9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июн.26!K10+июл.26!H10-июл.26!G10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июн.26!K11+июл.26!H11-июл.26!G11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июн.26!K12+июл.26!H12-июл.26!G12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июн.26!K13+июл.26!H13-июл.26!G13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июн.26!K14+июл.26!H14-июл.26!G14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июн.26!K15+июл.26!H15-июл.26!G15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июн.26!K16+июл.26!H16-июл.26!G16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июн.26!K17+июл.26!H17-июл.26!G17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июн.26!K18+июл.26!H18-июл.26!G18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июн.26!K19+июл.26!H19-июл.26!G19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июн.26!K20+июл.26!H20-июл.26!G20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июн.26!K21+июл.26!H21-июл.26!G21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июн.26!K22+июл.26!H22-июл.26!G22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июн.26!K23+июл.26!H23-июл.26!G23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июн.26!K24+июл.26!H24-июл.26!G24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июн.26!K25+июл.26!H25-июл.26!G25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июн.26!K26+июл.26!H26-июл.26!G26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июн.26!K27+июл.26!H27-июл.26!G27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июн.26!K28+июл.26!H28-июл.26!G28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июн.26!K29+июл.26!H29-июл.26!G29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июн.26!K30+июл.26!H30-июл.26!G30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июн.26!K31+июл.26!H31-июл.26!G31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июн.26!K32+июл.26!H32-июл.26!G32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июн.26!K33+июл.26!H33-июл.26!G33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июн.26!K34+июл.26!H34-июл.26!G34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июн.26!K35+июл.26!H35-июл.26!G35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июн.26!K36+июл.26!H36-июл.26!G36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июн.26!K37+июл.26!H37-июл.26!G37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июн.26!K38+июл.26!H38-июл.26!G38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июн.26!K39+июл.26!H39-июл.26!G39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июн.26!K40+июл.26!H40-июл.26!G40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июн.26!K41+июл.26!H41-июл.26!G41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июн.26!K42+июл.26!H42-июл.26!G42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июн.26!K43+июл.26!H43-июл.26!G43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июн.26!K44+июл.26!H44-июл.26!G44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июн.26!K45+июл.26!H45-июл.26!G45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июн.26!K46+июл.26!H46-июл.26!G46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июн.26!K47+июл.26!H47-июл.26!G47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июн.26!K48+июл.26!H48-июл.26!G48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июн.26!K49+июл.26!H49-июл.26!G49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июн.26!K50+июл.26!H50-июл.26!G50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июн.26!K51+июл.26!H51-июл.26!G51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июн.26!K52+июл.26!H52-июл.26!G52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июн.26!K53+июл.26!H53-июл.26!G53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июн.26!K54+июл.26!H54-июл.26!G54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июн.26!K55+июл.26!H55-июл.26!G55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июн.26!K56+июл.26!H56-июл.26!G56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июн.26!K57+июл.26!H57-июл.26!G57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июн.26!K58+июл.26!H58-июл.26!G58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июн.26!K59+июл.26!H59-июл.26!G59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июн.26!K60+июл.26!H60-июл.26!G60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июн.26!K61+июл.26!H61-июл.26!G61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июн.26!K62+июл.26!H62-июл.26!G62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июн.26!K63+июл.26!H63-июл.26!G63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июн.26!K64+июл.26!H64-июл.26!G64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июн.26!K65+июл.26!H65-июл.26!G65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июн.26!K66+июл.26!H66-июл.26!G66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июн.26!K67+июл.26!H67-июл.26!G67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июн.26!K68+июл.26!H68-июл.26!G68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июн.26!K69+июл.26!H69-июл.26!G69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июн.26!K70+июл.26!H70-июл.26!G70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июн.26!K71+июл.26!H71-июл.26!G71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июн.26!K72+июл.26!H72-июл.26!G72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июн.26!K73+июл.26!H73-июл.26!G73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июн.26!K74+июл.26!H74-июл.26!G74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июн.26!K75+июл.26!H75-июл.26!G75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июн.26!K76+июл.26!H76-июл.26!G76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июн.26!K77+июл.26!H77-июл.26!G77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июн.26!K78+июл.26!H78-июл.26!G78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июн.26!K79+июл.26!H79-июл.26!G79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июн.26!K80+июл.26!H80-июл.26!G80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июн.26!K81+июл.26!H81-июл.26!G81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июн.26!K82+июл.26!H82-июл.26!G82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июн.26!K83+июл.26!H83-июл.26!G83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июн.26!K84+июл.26!H84-июл.26!G84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июн.26!K85+июл.26!H85-июл.26!G85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июн.26!K86+июл.26!H86-июл.26!G86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июн.26!K87+июл.26!H87-июл.26!G87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июн.26!K88+июл.26!H88-июл.26!G88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июн.26!K89+июл.26!H89-июл.26!G89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июн.26!K90+июл.26!H90-июл.26!G90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июн.26!K91+июл.26!H91-июл.26!G91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июн.26!K92+июл.26!H92-июл.26!G92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июн.26!K93+июл.26!H93-июл.26!G93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июн.26!K94+июл.26!H94-июл.26!G94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июн.26!K95+июл.26!H95-июл.26!G95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июн.26!K96+июл.26!H96-июл.26!G96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июн.26!K97+июл.26!H97-июл.26!G97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июн.26!K98+июл.26!H98-июл.26!G98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июн.26!K99+июл.26!H99-июл.26!G99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июн.26!K100+июл.26!H100-июл.26!G100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июн.26!K101+июл.26!H101-июл.26!G101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июн.26!K102+июл.26!H102-июл.26!G102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июн.26!K103+июл.26!H103-июл.26!G103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июн.26!K104+июл.26!H104-июл.26!G104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июн.26!K105+июл.26!H105-июл.26!G105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июн.26!K106+июл.26!H106-июл.26!G106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июн.26!K107+июл.26!H107-июл.26!G107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июн.26!K108+июл.26!H108-июл.26!G108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июн.26!K109+июл.26!H109-июл.26!G109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июн.26!K110+июл.26!H110-июл.26!G110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июн.26!K111+июл.26!H111-июл.26!G111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июн.26!K112+июл.26!H112-июл.26!G112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июн.26!K113+июл.26!H113-июл.26!G113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июн.26!K114+июл.26!H114-июл.26!G114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июн.26!K115+июл.26!H115-июл.26!G115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июн.26!K116+июл.26!H116-июл.26!G116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июн.26!K117+июл.26!H117-июл.26!G117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июн.26!K118+июл.26!H118-июл.26!G118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июн.26!K119+июл.26!H119-июл.26!G119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июн.26!K120+июл.26!H120-июл.26!G120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июн.26!K121+июл.26!H121-июл.26!G121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июн.26!K122+июл.26!H122-июл.26!G122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июн.26!K123+июл.26!H123-июл.26!G123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июн.26!K124+июл.26!H124-июл.26!G124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июн.26!K125+июл.26!H125-июл.26!G125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июн.26!K126+июл.26!H126-июл.26!G126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июн.26!K127+июл.26!H127-июл.26!G127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июн.26!K128+июл.26!H128-июл.26!G128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июн.26!K129+июл.26!H129-июл.26!G129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июн.26!K130+июл.26!H130-июл.26!G130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июн.26!K131+июл.26!H131-июл.26!G131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июн.26!K132+июл.26!H132-июл.26!G132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июн.26!K133+июл.26!H133-июл.26!G133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июн.26!K134+июл.26!H134-июл.26!G134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июн.26!K135+июл.26!H135-июл.26!G135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июн.26!K136+июл.26!H136-июл.26!G136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июн.26!K137+июл.26!H137-июл.26!G137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июн.26!K138+июл.26!H138-июл.26!G138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июн.26!K139+июл.26!H139-июл.26!G139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июн.26!K140+июл.26!H140-июл.26!G140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июн.26!K141+июл.26!H141-июл.26!G141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июн.26!K142+июл.26!H142-июл.26!G142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июн.26!K143+июл.26!H143-июл.26!G143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июн.26!K144+июл.26!H144-июл.26!G144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июн.26!K145+июл.26!H145-июл.26!G145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июн.26!K146+июл.26!H146-июл.26!G146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июн.26!K147+июл.26!H147-июл.26!G147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июн.26!K148+июл.26!H148-июл.26!G148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июн.26!K149+июл.26!H149-июл.26!G149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июн.26!K150+июл.26!H150-июл.26!G150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июн.26!K151+июл.26!H151-июл.26!G151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июн.26!K152+июл.26!H152-июл.26!G152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июн.26!K153+июл.26!H153-июл.26!G153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июн.26!K154+июл.26!H154-июл.26!G154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июн.26!K155+июл.26!H155-июл.26!G155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июн.26!K156+июл.26!H156-июл.26!G156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июн.26!K157+июл.26!H157-июл.26!G157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июн.26!K158+июл.26!H158-июл.26!G158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июн.26!K159+июл.26!H159-июл.26!G159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июн.26!K160+июл.26!H160-июл.26!G160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июн.26!K161+июл.26!H161-июл.26!G161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июн.26!K162+июл.26!H162-июл.26!G162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июн.26!K163+июл.26!H163-июл.26!G163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июн.26!K164+июл.26!H164-июл.26!G164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июн.26!K165+июл.26!H165-июл.26!G165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июн.26!K166+июл.26!H166-июл.26!G166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июн.26!K167+июл.26!H167-июл.26!G167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июн.26!K168+июл.26!H168-июл.26!G168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июн.26!K169+июл.26!H169-июл.26!G169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июн.26!K170+июл.26!H170-июл.26!G170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июн.26!K171+июл.26!H171-июл.26!G171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июн.26!K172+июл.26!H172-июл.26!G172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июн.26!K173+июл.26!H173-июл.26!G173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июн.26!K174+июл.26!H174-июл.26!G174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июн.26!K175+июл.26!H175-июл.26!G175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июн.26!K176+июл.26!H176-июл.26!G176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июн.26!K177+июл.26!H177-июл.26!G177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июн.26!K178+июл.26!H178-июл.26!G178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июн.26!K179+июл.26!H179-июл.26!G179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июн.26!K180+июл.26!H180-июл.26!G180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июн.26!K181+июл.26!H181-июл.26!G181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июн.26!K182+июл.26!H182-июл.26!G182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июн.26!K183+июл.26!H183-июл.26!G183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июн.26!K184+июл.26!H184-июл.26!G184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июн.26!K185+июл.26!H185-июл.26!G185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июн.26!K186+июл.26!H186-июл.26!G186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июн.26!K187+июл.26!H187-июл.26!G187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июн.26!K188+июл.26!H188-июл.26!G188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июн.26!K189+июл.26!H189-июл.26!G189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июн.26!K190+июл.26!H190-июл.26!G190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июн.26!K191+июл.26!H191-июл.26!G191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июн.26!K192+июл.26!H192-июл.26!G192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июн.26!K193+июл.26!H193-июл.26!G193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июн.26!K194+июл.26!H194-июл.26!G194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июн.26!K195+июл.26!H195-июл.26!G195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июн.26!K196+июл.26!H196-июл.26!G196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июн.26!K197+июл.26!H197-июл.26!G197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июн.26!K198+июл.26!H198-июл.26!G198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июн.26!K199+июл.26!H199-июл.26!G199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июн.26!K200+июл.26!H200-июл.26!G200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июн.26!K201+июл.26!H201-июл.26!G201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июн.26!K202+июл.26!H202-июл.26!G202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июн.26!K203+июл.26!H203-июл.26!G203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июн.26!K204+июл.26!H204-июл.26!G204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июн.26!K205+июл.26!H205-июл.26!G205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июн.26!K206+июл.26!H206-июл.26!G206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июн.26!K207+июл.26!H207-июл.26!G207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июн.26!K208+июл.26!H208-июл.26!G208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июн.26!K209+июл.26!H209-июл.26!G209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июн.26!K210+июл.26!H210-июл.26!G210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июн.26!K211+июл.26!H211-июл.26!G211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июн.26!K212+июл.26!H212-июл.26!G212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июн.26!K213+июл.26!H213-июл.26!G213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июн.26!K214+июл.26!H214-июл.26!G214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июн.26!K215+июл.26!H215-июл.26!G215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июн.26!K216+июл.26!H216-июл.26!G216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июн.26!K217+июл.26!H217-июл.26!G217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июн.26!K218+июл.26!H218-июл.26!G218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июн.26!K219+июл.26!H219-июл.26!G219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июн.26!K220+июл.26!H220-июл.26!G220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июн.26!K221+июл.26!H221-июл.26!G221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июн.26!K222+июл.26!H222-июл.26!G222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июн.26!K223+июл.26!H223-июл.26!G223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июн.26!K224+июл.26!H224-июл.26!G224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июн.26!K225+июл.26!H225-июл.26!G225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июн.26!K226+июл.26!H226-июл.26!G226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июн.26!K227+июл.26!H227-июл.26!G227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июн.26!K228+июл.26!H228-июл.26!G228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июн.26!K229+июл.26!H229-июл.26!G229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июн.26!K230+июл.26!H230-июл.26!G230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июн.26!K231+июл.26!H231-июл.26!G231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июн.26!K232+июл.26!H232-июл.26!G232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июн.26!K233+июл.26!H233-июл.26!G233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июн.26!K234+июл.26!H234-июл.26!G234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июн.26!K235+июл.26!H235-июл.26!G235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июн.26!K236+июл.26!H236-июл.26!G236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июн.26!K237+июл.26!H237-июл.26!G237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июн.26!K238+июл.26!H238-июл.26!G238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июн.26!K239+июл.26!H239-июл.26!G239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июн.26!K240+июл.26!H240-июл.26!G240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июн.26!K241+июл.26!H241-июл.26!G241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июн.26!K242+июл.26!H242-июл.26!G242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июн.26!K243+июл.26!H243-июл.26!G243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июн.26!K244+июл.26!H244-июл.26!G244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июн.26!K245+июл.26!H245-июл.26!G245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июн.26!K246+июл.26!H246-июл.26!G246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июн.26!K247+июл.26!H247-июл.26!G247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июн.26!K248+июл.26!H248-июл.26!G248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июн.26!K249+июл.26!H249-июл.26!G249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июн.26!K250+июл.26!H250-июл.26!G250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июн.26!K251+июл.26!H251-июл.26!G251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июн.26!K252+июл.26!H252-июл.26!G252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июн.26!K253+июл.26!H253-июл.26!G253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июн.26!K254+июл.26!H254-июл.26!G254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июн.26!K255+июл.26!H255-июл.26!G255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июн.26!K256+июл.26!H256-июл.26!G256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июн.26!K257+июл.26!H257-июл.26!G257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июн.26!K258+июл.26!H258-июл.26!G258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июн.26!K259+июл.26!H259-июл.26!G259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июн.26!K260+июл.26!H260-июл.26!G260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июн.26!K261+июл.26!H261-июл.26!G261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июн.26!K262+июл.26!H262-июл.26!G262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июн.26!K263+июл.26!H263-июл.26!G263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июн.26!K264+июл.26!H264-июл.26!G264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июн.26!K265+июл.26!H265-июл.26!G265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июн.26!K266+июл.26!H266-июл.26!G266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июн.26!K267+июл.26!H267-июл.26!G267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июн.26!K268+июл.26!H268-июл.26!G268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июн.26!K269+июл.26!H269-июл.26!G269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июн.26!K270+июл.26!H270-июл.26!G270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июн.26!K271+июл.26!H271-июл.26!G271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июн.26!K272+июл.26!H272-июл.26!G272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июн.26!K273+июл.26!H273-июл.26!G273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июн.26!K274+июл.26!H274-июл.26!G274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июн.26!K275+июл.26!H275-июл.26!G275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июн.26!K276+июл.26!H276-июл.26!G276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июн.26!K277+июл.26!H277-июл.26!G277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июн.26!K278+июл.26!H278-июл.26!G278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июн.26!K279+июл.26!H279-июл.26!G279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июн.26!K280+июл.26!H280-июл.26!G280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июн.26!K281+июл.26!H281-июл.26!G281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июн.26!K282+июл.26!H282-июл.26!G282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июн.26!K283+июл.26!H283-июл.26!G283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июн.26!K284+июл.26!H284-июл.26!G284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июн.26!K285+июл.26!H285-июл.26!G285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июн.26!K286+июл.26!H286-июл.26!G286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июн.26!K287+июл.26!H287-июл.26!G287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июн.26!K288+июл.26!H288-июл.26!G288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июн.26!K289+июл.26!H289-июл.26!G289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июн.26!K290+июл.26!H290-июл.26!G290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июн.26!K291+июл.26!H291-июл.26!G291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июн.26!K292+июл.26!H292-июл.26!G292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июн.26!K293+июл.26!H293-июл.26!G293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июн.26!K294+июл.26!H294-июл.26!G294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июн.26!K295+июл.26!H295-июл.26!G295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июн.26!K296+июл.26!H296-июл.26!G296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июн.26!K297+июл.26!H297-июл.26!G297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июн.26!K298+июл.26!H298-июл.26!G298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июн.26!K299+июл.26!H299-июл.26!G299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июн.26!K300+июл.26!H300-июл.26!G300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июн.26!K301+июл.26!H301-июл.26!G301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июн.26!K302+июл.26!H302-июл.26!G302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июн.26!K303+июл.26!H303-июл.26!G303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июн.26!K304+июл.26!H304-июл.26!G304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июн.26!K305+июл.26!H305-июл.26!G305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июн.26!K306+июл.26!H306-июл.26!G306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июн.26!K307+июл.26!H307-июл.26!G307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июн.26!K308+июл.26!H308-июл.26!G308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июн.26!K309+июл.26!H309-июл.26!G309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июн.26!K310+июл.26!H310-июл.26!G310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июн.26!K311+июл.26!H311-июл.26!G311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июн.26!K312+июл.26!H312-июл.26!G312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июн.26!K313+июл.26!H313-июл.26!G313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июн.26!K314+июл.26!H314-июл.26!G314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июн.26!K315+июл.26!H315-июл.26!G315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июн.26!K316+июл.26!H316-июл.26!G316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июн.26!K317+июл.26!H317-июл.26!G317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июн.26!K318+июл.26!H318-июл.26!G318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июн.26!K319+июл.26!H319-июл.26!G319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июн.26!K320+июл.26!H320-июл.26!G320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июн.26!K321+июл.26!H321-июл.26!G321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июн.26!K322+июл.26!H322-июл.26!G322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июн.26!K323+июл.26!H323-июл.26!G323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июн.26!K324+июл.26!H324-июл.26!G324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июн.26!K325+июл.26!H325-июл.26!G325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июн.26!K326+июл.26!H326-июл.26!G326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июн.26!K327+июл.26!H327-июл.26!G327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июн.26!K328+июл.26!H328-июл.26!G328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июн.26!K329+июл.26!H329-июл.26!G329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июн.26!K330+июл.26!H330-июл.26!G330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июн.26!K331+июл.26!H331-июл.26!G331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июн.26!K332+июл.26!H332-июл.26!G332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июн.26!K333+июл.26!H333-июл.26!G333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июн.26!K334+июл.26!H334-июл.26!G334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июн.26!K335+июл.26!H335-июл.26!G335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июн.26!K336+июл.26!H336-июл.26!G336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июн.26!K337+июл.26!H337-июл.26!G337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июн.26!K338+июл.26!H338-июл.26!G338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июн.26!K339+июл.26!H339-июл.26!G339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июн.26!K340+июл.26!H340-июл.26!G340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июн.26!K341+июл.26!H341-июл.26!G341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июн.26!K342+июл.26!H342-июл.26!G342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июн.26!K343+июл.26!H343-июл.26!G343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июн.26!K344+июл.26!H344-июл.26!G344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июн.26!K345+июл.26!H345-июл.26!G345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июн.26!K346+июл.26!H346-июл.26!G346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июн.26!K347+июл.26!H347-июл.26!G347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июн.26!K348+июл.26!H348-июл.26!G348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июн.26!K349+июл.26!H349-июл.26!G349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июн.26!K350+июл.26!H350-июл.26!G350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июн.26!K351+июл.26!H351-июл.26!G351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7" priority="1" operator="lessThan">
      <formula>-0.1</formula>
    </cfRule>
  </conditionalFormatting>
  <conditionalFormatting sqref="H7:H351">
    <cfRule type="cellIs" dxfId="16" priority="3" operator="lessThan">
      <formula>-0.1</formula>
    </cfRule>
  </conditionalFormatting>
  <conditionalFormatting sqref="K1:K351">
    <cfRule type="cellIs" dxfId="15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72FA-376F-4ECE-B496-06A69DF54FC6}">
  <dimension ref="A1:L355"/>
  <sheetViews>
    <sheetView zoomScale="130" zoomScaleNormal="130" workbookViewId="0">
      <selection activeCell="K9" sqref="K9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46235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июл.26!K7+авг.26!H7-авг.26!G7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июл.26!K8+авг.26!H8-авг.26!G8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июл.26!K9+авг.26!H9-авг.26!G9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июл.26!K10+авг.26!H10-авг.26!G10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июл.26!K11+авг.26!H11-авг.26!G11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июл.26!K12+авг.26!H12-авг.26!G12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июл.26!K13+авг.26!H13-авг.26!G13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июл.26!K14+авг.26!H14-авг.26!G14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июл.26!K15+авг.26!H15-авг.26!G15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июл.26!K16+авг.26!H16-авг.26!G16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июл.26!K17+авг.26!H17-авг.26!G17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июл.26!K18+авг.26!H18-авг.26!G18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июл.26!K19+авг.26!H19-авг.26!G19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июл.26!K20+авг.26!H20-авг.26!G20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июл.26!K21+авг.26!H21-авг.26!G21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июл.26!K22+авг.26!H22-авг.26!G22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июл.26!K23+авг.26!H23-авг.26!G23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июл.26!K24+авг.26!H24-авг.26!G24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июл.26!K25+авг.26!H25-авг.26!G25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июл.26!K26+авг.26!H26-авг.26!G26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июл.26!K27+авг.26!H27-авг.26!G27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июл.26!K28+авг.26!H28-авг.26!G28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июл.26!K29+авг.26!H29-авг.26!G29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июл.26!K30+авг.26!H30-авг.26!G30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июл.26!K31+авг.26!H31-авг.26!G31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июл.26!K32+авг.26!H32-авг.26!G32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июл.26!K33+авг.26!H33-авг.26!G33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июл.26!K34+авг.26!H34-авг.26!G34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июл.26!K35+авг.26!H35-авг.26!G35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июл.26!K36+авг.26!H36-авг.26!G36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июл.26!K37+авг.26!H37-авг.26!G37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июл.26!K38+авг.26!H38-авг.26!G38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июл.26!K39+авг.26!H39-авг.26!G39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июл.26!K40+авг.26!H40-авг.26!G40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июл.26!K41+авг.26!H41-авг.26!G41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июл.26!K42+авг.26!H42-авг.26!G42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июл.26!K43+авг.26!H43-авг.26!G43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июл.26!K44+авг.26!H44-авг.26!G44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июл.26!K45+авг.26!H45-авг.26!G45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июл.26!K46+авг.26!H46-авг.26!G46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июл.26!K47+авг.26!H47-авг.26!G47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июл.26!K48+авг.26!H48-авг.26!G48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июл.26!K49+авг.26!H49-авг.26!G49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июл.26!K50+авг.26!H50-авг.26!G50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июл.26!K51+авг.26!H51-авг.26!G51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июл.26!K52+авг.26!H52-авг.26!G52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июл.26!K53+авг.26!H53-авг.26!G53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июл.26!K54+авг.26!H54-авг.26!G54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июл.26!K55+авг.26!H55-авг.26!G55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июл.26!K56+авг.26!H56-авг.26!G56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июл.26!K57+авг.26!H57-авг.26!G57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июл.26!K58+авг.26!H58-авг.26!G58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июл.26!K59+авг.26!H59-авг.26!G59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июл.26!K60+авг.26!H60-авг.26!G60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июл.26!K61+авг.26!H61-авг.26!G61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июл.26!K62+авг.26!H62-авг.26!G62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июл.26!K63+авг.26!H63-авг.26!G63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июл.26!K64+авг.26!H64-авг.26!G64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июл.26!K65+авг.26!H65-авг.26!G65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июл.26!K66+авг.26!H66-авг.26!G66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июл.26!K67+авг.26!H67-авг.26!G67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июл.26!K68+авг.26!H68-авг.26!G68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июл.26!K69+авг.26!H69-авг.26!G69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июл.26!K70+авг.26!H70-авг.26!G70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июл.26!K71+авг.26!H71-авг.26!G71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июл.26!K72+авг.26!H72-авг.26!G72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июл.26!K73+авг.26!H73-авг.26!G73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июл.26!K74+авг.26!H74-авг.26!G74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июл.26!K75+авг.26!H75-авг.26!G75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июл.26!K76+авг.26!H76-авг.26!G76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июл.26!K77+авг.26!H77-авг.26!G77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июл.26!K78+авг.26!H78-авг.26!G78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июл.26!K79+авг.26!H79-авг.26!G79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июл.26!K80+авг.26!H80-авг.26!G80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июл.26!K81+авг.26!H81-авг.26!G81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июл.26!K82+авг.26!H82-авг.26!G82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июл.26!K83+авг.26!H83-авг.26!G83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июл.26!K84+авг.26!H84-авг.26!G84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июл.26!K85+авг.26!H85-авг.26!G85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июл.26!K86+авг.26!H86-авг.26!G86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июл.26!K87+авг.26!H87-авг.26!G87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июл.26!K88+авг.26!H88-авг.26!G88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июл.26!K89+авг.26!H89-авг.26!G89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июл.26!K90+авг.26!H90-авг.26!G90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июл.26!K91+авг.26!H91-авг.26!G91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июл.26!K92+авг.26!H92-авг.26!G92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июл.26!K93+авг.26!H93-авг.26!G93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июл.26!K94+авг.26!H94-авг.26!G94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июл.26!K95+авг.26!H95-авг.26!G95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июл.26!K96+авг.26!H96-авг.26!G96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июл.26!K97+авг.26!H97-авг.26!G97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июл.26!K98+авг.26!H98-авг.26!G98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июл.26!K99+авг.26!H99-авг.26!G99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июл.26!K100+авг.26!H100-авг.26!G100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июл.26!K101+авг.26!H101-авг.26!G101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июл.26!K102+авг.26!H102-авг.26!G102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июл.26!K103+авг.26!H103-авг.26!G103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июл.26!K104+авг.26!H104-авг.26!G104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июл.26!K105+авг.26!H105-авг.26!G105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июл.26!K106+авг.26!H106-авг.26!G106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июл.26!K107+авг.26!H107-авг.26!G107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июл.26!K108+авг.26!H108-авг.26!G108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июл.26!K109+авг.26!H109-авг.26!G109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июл.26!K110+авг.26!H110-авг.26!G110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июл.26!K111+авг.26!H111-авг.26!G111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июл.26!K112+авг.26!H112-авг.26!G112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июл.26!K113+авг.26!H113-авг.26!G113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июл.26!K114+авг.26!H114-авг.26!G114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июл.26!K115+авг.26!H115-авг.26!G115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июл.26!K116+авг.26!H116-авг.26!G116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июл.26!K117+авг.26!H117-авг.26!G117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июл.26!K118+авг.26!H118-авг.26!G118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июл.26!K119+авг.26!H119-авг.26!G119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июл.26!K120+авг.26!H120-авг.26!G120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июл.26!K121+авг.26!H121-авг.26!G121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июл.26!K122+авг.26!H122-авг.26!G122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июл.26!K123+авг.26!H123-авг.26!G123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июл.26!K124+авг.26!H124-авг.26!G124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июл.26!K125+авг.26!H125-авг.26!G125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июл.26!K126+авг.26!H126-авг.26!G126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июл.26!K127+авг.26!H127-авг.26!G127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июл.26!K128+авг.26!H128-авг.26!G128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июл.26!K129+авг.26!H129-авг.26!G129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июл.26!K130+авг.26!H130-авг.26!G130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июл.26!K131+авг.26!H131-авг.26!G131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июл.26!K132+авг.26!H132-авг.26!G132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июл.26!K133+авг.26!H133-авг.26!G133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июл.26!K134+авг.26!H134-авг.26!G134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июл.26!K135+авг.26!H135-авг.26!G135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июл.26!K136+авг.26!H136-авг.26!G136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июл.26!K137+авг.26!H137-авг.26!G137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июл.26!K138+авг.26!H138-авг.26!G138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июл.26!K139+авг.26!H139-авг.26!G139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июл.26!K140+авг.26!H140-авг.26!G140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июл.26!K141+авг.26!H141-авг.26!G141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июл.26!K142+авг.26!H142-авг.26!G142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июл.26!K143+авг.26!H143-авг.26!G143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июл.26!K144+авг.26!H144-авг.26!G144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июл.26!K145+авг.26!H145-авг.26!G145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июл.26!K146+авг.26!H146-авг.26!G146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июл.26!K147+авг.26!H147-авг.26!G147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июл.26!K148+авг.26!H148-авг.26!G148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июл.26!K149+авг.26!H149-авг.26!G149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июл.26!K150+авг.26!H150-авг.26!G150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июл.26!K151+авг.26!H151-авг.26!G151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июл.26!K152+авг.26!H152-авг.26!G152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июл.26!K153+авг.26!H153-авг.26!G153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июл.26!K154+авг.26!H154-авг.26!G154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июл.26!K155+авг.26!H155-авг.26!G155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июл.26!K156+авг.26!H156-авг.26!G156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июл.26!K157+авг.26!H157-авг.26!G157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июл.26!K158+авг.26!H158-авг.26!G158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июл.26!K159+авг.26!H159-авг.26!G159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июл.26!K160+авг.26!H160-авг.26!G160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июл.26!K161+авг.26!H161-авг.26!G161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июл.26!K162+авг.26!H162-авг.26!G162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июл.26!K163+авг.26!H163-авг.26!G163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июл.26!K164+авг.26!H164-авг.26!G164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июл.26!K165+авг.26!H165-авг.26!G165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июл.26!K166+авг.26!H166-авг.26!G166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июл.26!K167+авг.26!H167-авг.26!G167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июл.26!K168+авг.26!H168-авг.26!G168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июл.26!K169+авг.26!H169-авг.26!G169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июл.26!K170+авг.26!H170-авг.26!G170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июл.26!K171+авг.26!H171-авг.26!G171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июл.26!K172+авг.26!H172-авг.26!G172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июл.26!K173+авг.26!H173-авг.26!G173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июл.26!K174+авг.26!H174-авг.26!G174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июл.26!K175+авг.26!H175-авг.26!G175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июл.26!K176+авг.26!H176-авг.26!G176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июл.26!K177+авг.26!H177-авг.26!G177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июл.26!K178+авг.26!H178-авг.26!G178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июл.26!K179+авг.26!H179-авг.26!G179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июл.26!K180+авг.26!H180-авг.26!G180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июл.26!K181+авг.26!H181-авг.26!G181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июл.26!K182+авг.26!H182-авг.26!G182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июл.26!K183+авг.26!H183-авг.26!G183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июл.26!K184+авг.26!H184-авг.26!G184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июл.26!K185+авг.26!H185-авг.26!G185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июл.26!K186+авг.26!H186-авг.26!G186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июл.26!K187+авг.26!H187-авг.26!G187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июл.26!K188+авг.26!H188-авг.26!G188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июл.26!K189+авг.26!H189-авг.26!G189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июл.26!K190+авг.26!H190-авг.26!G190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июл.26!K191+авг.26!H191-авг.26!G191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июл.26!K192+авг.26!H192-авг.26!G192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июл.26!K193+авг.26!H193-авг.26!G193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июл.26!K194+авг.26!H194-авг.26!G194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июл.26!K195+авг.26!H195-авг.26!G195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июл.26!K196+авг.26!H196-авг.26!G196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июл.26!K197+авг.26!H197-авг.26!G197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июл.26!K198+авг.26!H198-авг.26!G198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июл.26!K199+авг.26!H199-авг.26!G199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июл.26!K200+авг.26!H200-авг.26!G200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июл.26!K201+авг.26!H201-авг.26!G201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июл.26!K202+авг.26!H202-авг.26!G202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июл.26!K203+авг.26!H203-авг.26!G203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июл.26!K204+авг.26!H204-авг.26!G204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июл.26!K205+авг.26!H205-авг.26!G205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июл.26!K206+авг.26!H206-авг.26!G206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июл.26!K207+авг.26!H207-авг.26!G207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июл.26!K208+авг.26!H208-авг.26!G208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июл.26!K209+авг.26!H209-авг.26!G209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июл.26!K210+авг.26!H210-авг.26!G210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июл.26!K211+авг.26!H211-авг.26!G211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июл.26!K212+авг.26!H212-авг.26!G212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июл.26!K213+авг.26!H213-авг.26!G213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июл.26!K214+авг.26!H214-авг.26!G214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июл.26!K215+авг.26!H215-авг.26!G215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июл.26!K216+авг.26!H216-авг.26!G216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июл.26!K217+авг.26!H217-авг.26!G217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июл.26!K218+авг.26!H218-авг.26!G218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июл.26!K219+авг.26!H219-авг.26!G219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июл.26!K220+авг.26!H220-авг.26!G220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июл.26!K221+авг.26!H221-авг.26!G221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июл.26!K222+авг.26!H222-авг.26!G222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июл.26!K223+авг.26!H223-авг.26!G223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июл.26!K224+авг.26!H224-авг.26!G224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июл.26!K225+авг.26!H225-авг.26!G225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июл.26!K226+авг.26!H226-авг.26!G226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июл.26!K227+авг.26!H227-авг.26!G227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июл.26!K228+авг.26!H228-авг.26!G228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июл.26!K229+авг.26!H229-авг.26!G229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июл.26!K230+авг.26!H230-авг.26!G230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июл.26!K231+авг.26!H231-авг.26!G231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июл.26!K232+авг.26!H232-авг.26!G232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июл.26!K233+авг.26!H233-авг.26!G233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июл.26!K234+авг.26!H234-авг.26!G234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июл.26!K235+авг.26!H235-авг.26!G235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июл.26!K236+авг.26!H236-авг.26!G236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июл.26!K237+авг.26!H237-авг.26!G237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июл.26!K238+авг.26!H238-авг.26!G238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июл.26!K239+авг.26!H239-авг.26!G239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июл.26!K240+авг.26!H240-авг.26!G240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июл.26!K241+авг.26!H241-авг.26!G241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июл.26!K242+авг.26!H242-авг.26!G242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июл.26!K243+авг.26!H243-авг.26!G243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июл.26!K244+авг.26!H244-авг.26!G244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июл.26!K245+авг.26!H245-авг.26!G245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июл.26!K246+авг.26!H246-авг.26!G246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июл.26!K247+авг.26!H247-авг.26!G247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июл.26!K248+авг.26!H248-авг.26!G248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июл.26!K249+авг.26!H249-авг.26!G249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июл.26!K250+авг.26!H250-авг.26!G250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июл.26!K251+авг.26!H251-авг.26!G251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июл.26!K252+авг.26!H252-авг.26!G252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июл.26!K253+авг.26!H253-авг.26!G253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июл.26!K254+авг.26!H254-авг.26!G254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июл.26!K255+авг.26!H255-авг.26!G255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июл.26!K256+авг.26!H256-авг.26!G256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июл.26!K257+авг.26!H257-авг.26!G257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июл.26!K258+авг.26!H258-авг.26!G258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июл.26!K259+авг.26!H259-авг.26!G259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июл.26!K260+авг.26!H260-авг.26!G260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июл.26!K261+авг.26!H261-авг.26!G261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июл.26!K262+авг.26!H262-авг.26!G262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июл.26!K263+авг.26!H263-авг.26!G263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июл.26!K264+авг.26!H264-авг.26!G264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июл.26!K265+авг.26!H265-авг.26!G265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июл.26!K266+авг.26!H266-авг.26!G266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июл.26!K267+авг.26!H267-авг.26!G267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июл.26!K268+авг.26!H268-авг.26!G268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июл.26!K269+авг.26!H269-авг.26!G269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июл.26!K270+авг.26!H270-авг.26!G270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июл.26!K271+авг.26!H271-авг.26!G271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июл.26!K272+авг.26!H272-авг.26!G272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июл.26!K273+авг.26!H273-авг.26!G273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июл.26!K274+авг.26!H274-авг.26!G274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июл.26!K275+авг.26!H275-авг.26!G275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июл.26!K276+авг.26!H276-авг.26!G276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июл.26!K277+авг.26!H277-авг.26!G277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июл.26!K278+авг.26!H278-авг.26!G278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июл.26!K279+авг.26!H279-авг.26!G279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июл.26!K280+авг.26!H280-авг.26!G280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июл.26!K281+авг.26!H281-авг.26!G281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июл.26!K282+авг.26!H282-авг.26!G282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июл.26!K283+авг.26!H283-авг.26!G283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июл.26!K284+авг.26!H284-авг.26!G284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июл.26!K285+авг.26!H285-авг.26!G285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июл.26!K286+авг.26!H286-авг.26!G286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июл.26!K287+авг.26!H287-авг.26!G287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июл.26!K288+авг.26!H288-авг.26!G288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июл.26!K289+авг.26!H289-авг.26!G289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июл.26!K290+авг.26!H290-авг.26!G290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июл.26!K291+авг.26!H291-авг.26!G291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июл.26!K292+авг.26!H292-авг.26!G292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июл.26!K293+авг.26!H293-авг.26!G293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июл.26!K294+авг.26!H294-авг.26!G294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июл.26!K295+авг.26!H295-авг.26!G295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июл.26!K296+авг.26!H296-авг.26!G296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июл.26!K297+авг.26!H297-авг.26!G297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июл.26!K298+авг.26!H298-авг.26!G298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июл.26!K299+авг.26!H299-авг.26!G299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июл.26!K300+авг.26!H300-авг.26!G300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июл.26!K301+авг.26!H301-авг.26!G301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июл.26!K302+авг.26!H302-авг.26!G302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июл.26!K303+авг.26!H303-авг.26!G303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июл.26!K304+авг.26!H304-авг.26!G304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июл.26!K305+авг.26!H305-авг.26!G305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июл.26!K306+авг.26!H306-авг.26!G306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июл.26!K307+авг.26!H307-авг.26!G307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июл.26!K308+авг.26!H308-авг.26!G308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июл.26!K309+авг.26!H309-авг.26!G309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июл.26!K310+авг.26!H310-авг.26!G310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июл.26!K311+авг.26!H311-авг.26!G311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июл.26!K312+авг.26!H312-авг.26!G312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июл.26!K313+авг.26!H313-авг.26!G313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июл.26!K314+авг.26!H314-авг.26!G314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июл.26!K315+авг.26!H315-авг.26!G315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июл.26!K316+авг.26!H316-авг.26!G316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июл.26!K317+авг.26!H317-авг.26!G317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июл.26!K318+авг.26!H318-авг.26!G318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июл.26!K319+авг.26!H319-авг.26!G319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июл.26!K320+авг.26!H320-авг.26!G320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июл.26!K321+авг.26!H321-авг.26!G321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июл.26!K322+авг.26!H322-авг.26!G322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июл.26!K323+авг.26!H323-авг.26!G323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июл.26!K324+авг.26!H324-авг.26!G324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июл.26!K325+авг.26!H325-авг.26!G325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июл.26!K326+авг.26!H326-авг.26!G326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июл.26!K327+авг.26!H327-авг.26!G327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июл.26!K328+авг.26!H328-авг.26!G328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июл.26!K329+авг.26!H329-авг.26!G329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июл.26!K330+авг.26!H330-авг.26!G330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июл.26!K331+авг.26!H331-авг.26!G331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июл.26!K332+авг.26!H332-авг.26!G332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июл.26!K333+авг.26!H333-авг.26!G333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июл.26!K334+авг.26!H334-авг.26!G334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июл.26!K335+авг.26!H335-авг.26!G335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июл.26!K336+авг.26!H336-авг.26!G336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июл.26!K337+авг.26!H337-авг.26!G337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июл.26!K338+авг.26!H338-авг.26!G338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июл.26!K339+авг.26!H339-авг.26!G339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июл.26!K340+авг.26!H340-авг.26!G340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июл.26!K341+авг.26!H341-авг.26!G341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июл.26!K342+авг.26!H342-авг.26!G342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июл.26!K343+авг.26!H343-авг.26!G343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июл.26!K344+авг.26!H344-авг.26!G344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июл.26!K345+авг.26!H345-авг.26!G345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июл.26!K346+авг.26!H346-авг.26!G346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июл.26!K347+авг.26!H347-авг.26!G347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июл.26!K348+авг.26!H348-авг.26!G348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июл.26!K349+авг.26!H349-авг.26!G349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июл.26!K350+авг.26!H350-авг.26!G350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июл.26!K351+авг.26!H351-авг.26!G351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4" priority="1" operator="lessThan">
      <formula>-0.1</formula>
    </cfRule>
  </conditionalFormatting>
  <conditionalFormatting sqref="H7:H351">
    <cfRule type="cellIs" dxfId="13" priority="3" operator="lessThan">
      <formula>-0.1</formula>
    </cfRule>
  </conditionalFormatting>
  <conditionalFormatting sqref="K1:K351">
    <cfRule type="cellIs" dxfId="12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7F8CF-A916-4CF8-A546-D2046F39ABF4}">
  <dimension ref="A1:L355"/>
  <sheetViews>
    <sheetView zoomScale="130" zoomScaleNormal="130" workbookViewId="0">
      <selection activeCell="K22" sqref="K22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46266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авг.26!K7+сен.26!H7-сен.26!G7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авг.26!K8+сен.26!H8-сен.26!G8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авг.26!K9+сен.26!H9-сен.26!G9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авг.26!K10+сен.26!H10-сен.26!G10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авг.26!K11+сен.26!H11-сен.26!G11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авг.26!K12+сен.26!H12-сен.26!G12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авг.26!K13+сен.26!H13-сен.26!G13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авг.26!K14+сен.26!H14-сен.26!G14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авг.26!K15+сен.26!H15-сен.26!G15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авг.26!K16+сен.26!H16-сен.26!G16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авг.26!K17+сен.26!H17-сен.26!G17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авг.26!K18+сен.26!H18-сен.26!G18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авг.26!K19+сен.26!H19-сен.26!G19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авг.26!K20+сен.26!H20-сен.26!G20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авг.26!K21+сен.26!H21-сен.26!G21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авг.26!K22+сен.26!H22-сен.26!G22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авг.26!K23+сен.26!H23-сен.26!G23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авг.26!K24+сен.26!H24-сен.26!G24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авг.26!K25+сен.26!H25-сен.26!G25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авг.26!K26+сен.26!H26-сен.26!G26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авг.26!K27+сен.26!H27-сен.26!G27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авг.26!K28+сен.26!H28-сен.26!G28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авг.26!K29+сен.26!H29-сен.26!G29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авг.26!K30+сен.26!H30-сен.26!G30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авг.26!K31+сен.26!H31-сен.26!G31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авг.26!K32+сен.26!H32-сен.26!G32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авг.26!K33+сен.26!H33-сен.26!G33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авг.26!K34+сен.26!H34-сен.26!G34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авг.26!K35+сен.26!H35-сен.26!G35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авг.26!K36+сен.26!H36-сен.26!G36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авг.26!K37+сен.26!H37-сен.26!G37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авг.26!K38+сен.26!H38-сен.26!G38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авг.26!K39+сен.26!H39-сен.26!G39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авг.26!K40+сен.26!H40-сен.26!G40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авг.26!K41+сен.26!H41-сен.26!G41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авг.26!K42+сен.26!H42-сен.26!G42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авг.26!K43+сен.26!H43-сен.26!G43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авг.26!K44+сен.26!H44-сен.26!G44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авг.26!K45+сен.26!H45-сен.26!G45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авг.26!K46+сен.26!H46-сен.26!G46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авг.26!K47+сен.26!H47-сен.26!G47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авг.26!K48+сен.26!H48-сен.26!G48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авг.26!K49+сен.26!H49-сен.26!G49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авг.26!K50+сен.26!H50-сен.26!G50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авг.26!K51+сен.26!H51-сен.26!G51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авг.26!K52+сен.26!H52-сен.26!G52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авг.26!K53+сен.26!H53-сен.26!G53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авг.26!K54+сен.26!H54-сен.26!G54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авг.26!K55+сен.26!H55-сен.26!G55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авг.26!K56+сен.26!H56-сен.26!G56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авг.26!K57+сен.26!H57-сен.26!G57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авг.26!K58+сен.26!H58-сен.26!G58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авг.26!K59+сен.26!H59-сен.26!G59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авг.26!K60+сен.26!H60-сен.26!G60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авг.26!K61+сен.26!H61-сен.26!G61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авг.26!K62+сен.26!H62-сен.26!G62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авг.26!K63+сен.26!H63-сен.26!G63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авг.26!K64+сен.26!H64-сен.26!G64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авг.26!K65+сен.26!H65-сен.26!G65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авг.26!K66+сен.26!H66-сен.26!G66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авг.26!K67+сен.26!H67-сен.26!G67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авг.26!K68+сен.26!H68-сен.26!G68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авг.26!K69+сен.26!H69-сен.26!G69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авг.26!K70+сен.26!H70-сен.26!G70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авг.26!K71+сен.26!H71-сен.26!G71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авг.26!K72+сен.26!H72-сен.26!G72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авг.26!K73+сен.26!H73-сен.26!G73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авг.26!K74+сен.26!H74-сен.26!G74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авг.26!K75+сен.26!H75-сен.26!G75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авг.26!K76+сен.26!H76-сен.26!G76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авг.26!K77+сен.26!H77-сен.26!G77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авг.26!K78+сен.26!H78-сен.26!G78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авг.26!K79+сен.26!H79-сен.26!G79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авг.26!K80+сен.26!H80-сен.26!G80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авг.26!K81+сен.26!H81-сен.26!G81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авг.26!K82+сен.26!H82-сен.26!G82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авг.26!K83+сен.26!H83-сен.26!G83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авг.26!K84+сен.26!H84-сен.26!G84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авг.26!K85+сен.26!H85-сен.26!G85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авг.26!K86+сен.26!H86-сен.26!G86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авг.26!K87+сен.26!H87-сен.26!G87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авг.26!K88+сен.26!H88-сен.26!G88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авг.26!K89+сен.26!H89-сен.26!G89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авг.26!K90+сен.26!H90-сен.26!G90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авг.26!K91+сен.26!H91-сен.26!G91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авг.26!K92+сен.26!H92-сен.26!G92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авг.26!K93+сен.26!H93-сен.26!G93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авг.26!K94+сен.26!H94-сен.26!G94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авг.26!K95+сен.26!H95-сен.26!G95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авг.26!K96+сен.26!H96-сен.26!G96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авг.26!K97+сен.26!H97-сен.26!G97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авг.26!K98+сен.26!H98-сен.26!G98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авг.26!K99+сен.26!H99-сен.26!G99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авг.26!K100+сен.26!H100-сен.26!G100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авг.26!K101+сен.26!H101-сен.26!G101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авг.26!K102+сен.26!H102-сен.26!G102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авг.26!K103+сен.26!H103-сен.26!G103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авг.26!K104+сен.26!H104-сен.26!G104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авг.26!K105+сен.26!H105-сен.26!G105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авг.26!K106+сен.26!H106-сен.26!G106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авг.26!K107+сен.26!H107-сен.26!G107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авг.26!K108+сен.26!H108-сен.26!G108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авг.26!K109+сен.26!H109-сен.26!G109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авг.26!K110+сен.26!H110-сен.26!G110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авг.26!K111+сен.26!H111-сен.26!G111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авг.26!K112+сен.26!H112-сен.26!G112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авг.26!K113+сен.26!H113-сен.26!G113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авг.26!K114+сен.26!H114-сен.26!G114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авг.26!K115+сен.26!H115-сен.26!G115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авг.26!K116+сен.26!H116-сен.26!G116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авг.26!K117+сен.26!H117-сен.26!G117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авг.26!K118+сен.26!H118-сен.26!G118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авг.26!K119+сен.26!H119-сен.26!G119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авг.26!K120+сен.26!H120-сен.26!G120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авг.26!K121+сен.26!H121-сен.26!G121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авг.26!K122+сен.26!H122-сен.26!G122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авг.26!K123+сен.26!H123-сен.26!G123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авг.26!K124+сен.26!H124-сен.26!G124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авг.26!K125+сен.26!H125-сен.26!G125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авг.26!K126+сен.26!H126-сен.26!G126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авг.26!K127+сен.26!H127-сен.26!G127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авг.26!K128+сен.26!H128-сен.26!G128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авг.26!K129+сен.26!H129-сен.26!G129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авг.26!K130+сен.26!H130-сен.26!G130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авг.26!K131+сен.26!H131-сен.26!G131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авг.26!K132+сен.26!H132-сен.26!G132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авг.26!K133+сен.26!H133-сен.26!G133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авг.26!K134+сен.26!H134-сен.26!G134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авг.26!K135+сен.26!H135-сен.26!G135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авг.26!K136+сен.26!H136-сен.26!G136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авг.26!K137+сен.26!H137-сен.26!G137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авг.26!K138+сен.26!H138-сен.26!G138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авг.26!K139+сен.26!H139-сен.26!G139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авг.26!K140+сен.26!H140-сен.26!G140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авг.26!K141+сен.26!H141-сен.26!G141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авг.26!K142+сен.26!H142-сен.26!G142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авг.26!K143+сен.26!H143-сен.26!G143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авг.26!K144+сен.26!H144-сен.26!G144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авг.26!K145+сен.26!H145-сен.26!G145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авг.26!K146+сен.26!H146-сен.26!G146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авг.26!K147+сен.26!H147-сен.26!G147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авг.26!K148+сен.26!H148-сен.26!G148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авг.26!K149+сен.26!H149-сен.26!G149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авг.26!K150+сен.26!H150-сен.26!G150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авг.26!K151+сен.26!H151-сен.26!G151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авг.26!K152+сен.26!H152-сен.26!G152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авг.26!K153+сен.26!H153-сен.26!G153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авг.26!K154+сен.26!H154-сен.26!G154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авг.26!K155+сен.26!H155-сен.26!G155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авг.26!K156+сен.26!H156-сен.26!G156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авг.26!K157+сен.26!H157-сен.26!G157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авг.26!K158+сен.26!H158-сен.26!G158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авг.26!K159+сен.26!H159-сен.26!G159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авг.26!K160+сен.26!H160-сен.26!G160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авг.26!K161+сен.26!H161-сен.26!G161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авг.26!K162+сен.26!H162-сен.26!G162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авг.26!K163+сен.26!H163-сен.26!G163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авг.26!K164+сен.26!H164-сен.26!G164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авг.26!K165+сен.26!H165-сен.26!G165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авг.26!K166+сен.26!H166-сен.26!G166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авг.26!K167+сен.26!H167-сен.26!G167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авг.26!K168+сен.26!H168-сен.26!G168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авг.26!K169+сен.26!H169-сен.26!G169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авг.26!K170+сен.26!H170-сен.26!G170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авг.26!K171+сен.26!H171-сен.26!G171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авг.26!K172+сен.26!H172-сен.26!G172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авг.26!K173+сен.26!H173-сен.26!G173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авг.26!K174+сен.26!H174-сен.26!G174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авг.26!K175+сен.26!H175-сен.26!G175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авг.26!K176+сен.26!H176-сен.26!G176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авг.26!K177+сен.26!H177-сен.26!G177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авг.26!K178+сен.26!H178-сен.26!G178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авг.26!K179+сен.26!H179-сен.26!G179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авг.26!K180+сен.26!H180-сен.26!G180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авг.26!K181+сен.26!H181-сен.26!G181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авг.26!K182+сен.26!H182-сен.26!G182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авг.26!K183+сен.26!H183-сен.26!G183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авг.26!K184+сен.26!H184-сен.26!G184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авг.26!K185+сен.26!H185-сен.26!G185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авг.26!K186+сен.26!H186-сен.26!G186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авг.26!K187+сен.26!H187-сен.26!G187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авг.26!K188+сен.26!H188-сен.26!G188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авг.26!K189+сен.26!H189-сен.26!G189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авг.26!K190+сен.26!H190-сен.26!G190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авг.26!K191+сен.26!H191-сен.26!G191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авг.26!K192+сен.26!H192-сен.26!G192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авг.26!K193+сен.26!H193-сен.26!G193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авг.26!K194+сен.26!H194-сен.26!G194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авг.26!K195+сен.26!H195-сен.26!G195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авг.26!K196+сен.26!H196-сен.26!G196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авг.26!K197+сен.26!H197-сен.26!G197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авг.26!K198+сен.26!H198-сен.26!G198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авг.26!K199+сен.26!H199-сен.26!G199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авг.26!K200+сен.26!H200-сен.26!G200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авг.26!K201+сен.26!H201-сен.26!G201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авг.26!K202+сен.26!H202-сен.26!G202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авг.26!K203+сен.26!H203-сен.26!G203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авг.26!K204+сен.26!H204-сен.26!G204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авг.26!K205+сен.26!H205-сен.26!G205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авг.26!K206+сен.26!H206-сен.26!G206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авг.26!K207+сен.26!H207-сен.26!G207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авг.26!K208+сен.26!H208-сен.26!G208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авг.26!K209+сен.26!H209-сен.26!G209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авг.26!K210+сен.26!H210-сен.26!G210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авг.26!K211+сен.26!H211-сен.26!G211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авг.26!K212+сен.26!H212-сен.26!G212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авг.26!K213+сен.26!H213-сен.26!G213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авг.26!K214+сен.26!H214-сен.26!G214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авг.26!K215+сен.26!H215-сен.26!G215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авг.26!K216+сен.26!H216-сен.26!G216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авг.26!K217+сен.26!H217-сен.26!G217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авг.26!K218+сен.26!H218-сен.26!G218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авг.26!K219+сен.26!H219-сен.26!G219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авг.26!K220+сен.26!H220-сен.26!G220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авг.26!K221+сен.26!H221-сен.26!G221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авг.26!K222+сен.26!H222-сен.26!G222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авг.26!K223+сен.26!H223-сен.26!G223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авг.26!K224+сен.26!H224-сен.26!G224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авг.26!K225+сен.26!H225-сен.26!G225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авг.26!K226+сен.26!H226-сен.26!G226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авг.26!K227+сен.26!H227-сен.26!G227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авг.26!K228+сен.26!H228-сен.26!G228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авг.26!K229+сен.26!H229-сен.26!G229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авг.26!K230+сен.26!H230-сен.26!G230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авг.26!K231+сен.26!H231-сен.26!G231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авг.26!K232+сен.26!H232-сен.26!G232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авг.26!K233+сен.26!H233-сен.26!G233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авг.26!K234+сен.26!H234-сен.26!G234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авг.26!K235+сен.26!H235-сен.26!G235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авг.26!K236+сен.26!H236-сен.26!G236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авг.26!K237+сен.26!H237-сен.26!G237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авг.26!K238+сен.26!H238-сен.26!G238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авг.26!K239+сен.26!H239-сен.26!G239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авг.26!K240+сен.26!H240-сен.26!G240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авг.26!K241+сен.26!H241-сен.26!G241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авг.26!K242+сен.26!H242-сен.26!G242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авг.26!K243+сен.26!H243-сен.26!G243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авг.26!K244+сен.26!H244-сен.26!G244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авг.26!K245+сен.26!H245-сен.26!G245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авг.26!K246+сен.26!H246-сен.26!G246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авг.26!K247+сен.26!H247-сен.26!G247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авг.26!K248+сен.26!H248-сен.26!G248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авг.26!K249+сен.26!H249-сен.26!G249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авг.26!K250+сен.26!H250-сен.26!G250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авг.26!K251+сен.26!H251-сен.26!G251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авг.26!K252+сен.26!H252-сен.26!G252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авг.26!K253+сен.26!H253-сен.26!G253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авг.26!K254+сен.26!H254-сен.26!G254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авг.26!K255+сен.26!H255-сен.26!G255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авг.26!K256+сен.26!H256-сен.26!G256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авг.26!K257+сен.26!H257-сен.26!G257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авг.26!K258+сен.26!H258-сен.26!G258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авг.26!K259+сен.26!H259-сен.26!G259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авг.26!K260+сен.26!H260-сен.26!G260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авг.26!K261+сен.26!H261-сен.26!G261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авг.26!K262+сен.26!H262-сен.26!G262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авг.26!K263+сен.26!H263-сен.26!G263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авг.26!K264+сен.26!H264-сен.26!G264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авг.26!K265+сен.26!H265-сен.26!G265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авг.26!K266+сен.26!H266-сен.26!G266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авг.26!K267+сен.26!H267-сен.26!G267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авг.26!K268+сен.26!H268-сен.26!G268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авг.26!K269+сен.26!H269-сен.26!G269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авг.26!K270+сен.26!H270-сен.26!G270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авг.26!K271+сен.26!H271-сен.26!G271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авг.26!K272+сен.26!H272-сен.26!G272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авг.26!K273+сен.26!H273-сен.26!G273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авг.26!K274+сен.26!H274-сен.26!G274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авг.26!K275+сен.26!H275-сен.26!G275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авг.26!K276+сен.26!H276-сен.26!G276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авг.26!K277+сен.26!H277-сен.26!G277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авг.26!K278+сен.26!H278-сен.26!G278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авг.26!K279+сен.26!H279-сен.26!G279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авг.26!K280+сен.26!H280-сен.26!G280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авг.26!K281+сен.26!H281-сен.26!G281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авг.26!K282+сен.26!H282-сен.26!G282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авг.26!K283+сен.26!H283-сен.26!G283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авг.26!K284+сен.26!H284-сен.26!G284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авг.26!K285+сен.26!H285-сен.26!G285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авг.26!K286+сен.26!H286-сен.26!G286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авг.26!K287+сен.26!H287-сен.26!G287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авг.26!K288+сен.26!H288-сен.26!G288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авг.26!K289+сен.26!H289-сен.26!G289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авг.26!K290+сен.26!H290-сен.26!G290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авг.26!K291+сен.26!H291-сен.26!G291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авг.26!K292+сен.26!H292-сен.26!G292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авг.26!K293+сен.26!H293-сен.26!G293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авг.26!K294+сен.26!H294-сен.26!G294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авг.26!K295+сен.26!H295-сен.26!G295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авг.26!K296+сен.26!H296-сен.26!G296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авг.26!K297+сен.26!H297-сен.26!G297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авг.26!K298+сен.26!H298-сен.26!G298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авг.26!K299+сен.26!H299-сен.26!G299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авг.26!K300+сен.26!H300-сен.26!G300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авг.26!K301+сен.26!H301-сен.26!G301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авг.26!K302+сен.26!H302-сен.26!G302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авг.26!K303+сен.26!H303-сен.26!G303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авг.26!K304+сен.26!H304-сен.26!G304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авг.26!K305+сен.26!H305-сен.26!G305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авг.26!K306+сен.26!H306-сен.26!G306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авг.26!K307+сен.26!H307-сен.26!G307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авг.26!K308+сен.26!H308-сен.26!G308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авг.26!K309+сен.26!H309-сен.26!G309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авг.26!K310+сен.26!H310-сен.26!G310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авг.26!K311+сен.26!H311-сен.26!G311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авг.26!K312+сен.26!H312-сен.26!G312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авг.26!K313+сен.26!H313-сен.26!G313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авг.26!K314+сен.26!H314-сен.26!G314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авг.26!K315+сен.26!H315-сен.26!G315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авг.26!K316+сен.26!H316-сен.26!G316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авг.26!K317+сен.26!H317-сен.26!G317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авг.26!K318+сен.26!H318-сен.26!G318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авг.26!K319+сен.26!H319-сен.26!G319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авг.26!K320+сен.26!H320-сен.26!G320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авг.26!K321+сен.26!H321-сен.26!G321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авг.26!K322+сен.26!H322-сен.26!G322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авг.26!K323+сен.26!H323-сен.26!G323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авг.26!K324+сен.26!H324-сен.26!G324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авг.26!K325+сен.26!H325-сен.26!G325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авг.26!K326+сен.26!H326-сен.26!G326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авг.26!K327+сен.26!H327-сен.26!G327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авг.26!K328+сен.26!H328-сен.26!G328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авг.26!K329+сен.26!H329-сен.26!G329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авг.26!K330+сен.26!H330-сен.26!G330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авг.26!K331+сен.26!H331-сен.26!G331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авг.26!K332+сен.26!H332-сен.26!G332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авг.26!K333+сен.26!H333-сен.26!G333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авг.26!K334+сен.26!H334-сен.26!G334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авг.26!K335+сен.26!H335-сен.26!G335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авг.26!K336+сен.26!H336-сен.26!G336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авг.26!K337+сен.26!H337-сен.26!G337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авг.26!K338+сен.26!H338-сен.26!G338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авг.26!K339+сен.26!H339-сен.26!G339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авг.26!K340+сен.26!H340-сен.26!G340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авг.26!K341+сен.26!H341-сен.26!G341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авг.26!K342+сен.26!H342-сен.26!G342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авг.26!K343+сен.26!H343-сен.26!G343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авг.26!K344+сен.26!H344-сен.26!G344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авг.26!K345+сен.26!H345-сен.26!G345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авг.26!K346+сен.26!H346-сен.26!G346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авг.26!K347+сен.26!H347-сен.26!G347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авг.26!K348+сен.26!H348-сен.26!G348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авг.26!K349+сен.26!H349-сен.26!G349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авг.26!K350+сен.26!H350-сен.26!G350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авг.26!K351+сен.26!H351-сен.26!G351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11" priority="1" operator="lessThan">
      <formula>-0.1</formula>
    </cfRule>
  </conditionalFormatting>
  <conditionalFormatting sqref="H7:H351">
    <cfRule type="cellIs" dxfId="10" priority="3" operator="lessThan">
      <formula>-0.1</formula>
    </cfRule>
  </conditionalFormatting>
  <conditionalFormatting sqref="K1:K351">
    <cfRule type="cellIs" dxfId="9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787C-AA1D-43FE-A8D1-3143ABEC741C}">
  <dimension ref="A1:L355"/>
  <sheetViews>
    <sheetView zoomScale="130" zoomScaleNormal="130" workbookViewId="0">
      <selection activeCell="K20" sqref="K20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46296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сен.26!K7+окт.26!H7-окт.26!G7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сен.26!K8+окт.26!H8-окт.26!G8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сен.26!K9+окт.26!H9-окт.26!G9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сен.26!K10+окт.26!H10-окт.26!G10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сен.26!K11+окт.26!H11-окт.26!G11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сен.26!K12+окт.26!H12-окт.26!G12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сен.26!K13+окт.26!H13-окт.26!G13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сен.26!K14+окт.26!H14-окт.26!G14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сен.26!K15+окт.26!H15-окт.26!G15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сен.26!K16+окт.26!H16-окт.26!G16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сен.26!K17+окт.26!H17-окт.26!G17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сен.26!K18+окт.26!H18-окт.26!G18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сен.26!K19+окт.26!H19-окт.26!G19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сен.26!K20+окт.26!H20-окт.26!G20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сен.26!K21+окт.26!H21-окт.26!G21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сен.26!K22+окт.26!H22-окт.26!G22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сен.26!K23+окт.26!H23-окт.26!G23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сен.26!K24+окт.26!H24-окт.26!G24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сен.26!K25+окт.26!H25-окт.26!G25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сен.26!K26+окт.26!H26-окт.26!G26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сен.26!K27+окт.26!H27-окт.26!G27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сен.26!K28+окт.26!H28-окт.26!G28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сен.26!K29+окт.26!H29-окт.26!G29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сен.26!K30+окт.26!H30-окт.26!G30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сен.26!K31+окт.26!H31-окт.26!G31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сен.26!K32+окт.26!H32-окт.26!G32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сен.26!K33+окт.26!H33-окт.26!G33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сен.26!K34+окт.26!H34-окт.26!G34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сен.26!K35+окт.26!H35-окт.26!G35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сен.26!K36+окт.26!H36-окт.26!G36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сен.26!K37+окт.26!H37-окт.26!G37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сен.26!K38+окт.26!H38-окт.26!G38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сен.26!K39+окт.26!H39-окт.26!G39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сен.26!K40+окт.26!H40-окт.26!G40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сен.26!K41+окт.26!H41-окт.26!G41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сен.26!K42+окт.26!H42-окт.26!G42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сен.26!K43+окт.26!H43-окт.26!G43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сен.26!K44+окт.26!H44-окт.26!G44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сен.26!K45+окт.26!H45-окт.26!G45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сен.26!K46+окт.26!H46-окт.26!G46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сен.26!K47+окт.26!H47-окт.26!G47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сен.26!K48+окт.26!H48-окт.26!G48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сен.26!K49+окт.26!H49-окт.26!G49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сен.26!K50+окт.26!H50-окт.26!G50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сен.26!K51+окт.26!H51-окт.26!G51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сен.26!K52+окт.26!H52-окт.26!G52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сен.26!K53+окт.26!H53-окт.26!G53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сен.26!K54+окт.26!H54-окт.26!G54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сен.26!K55+окт.26!H55-окт.26!G55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сен.26!K56+окт.26!H56-окт.26!G56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сен.26!K57+окт.26!H57-окт.26!G57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сен.26!K58+окт.26!H58-окт.26!G58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сен.26!K59+окт.26!H59-окт.26!G59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сен.26!K60+окт.26!H60-окт.26!G60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сен.26!K61+окт.26!H61-окт.26!G61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сен.26!K62+окт.26!H62-окт.26!G62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сен.26!K63+окт.26!H63-окт.26!G63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сен.26!K64+окт.26!H64-окт.26!G64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сен.26!K65+окт.26!H65-окт.26!G65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сен.26!K66+окт.26!H66-окт.26!G66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сен.26!K67+окт.26!H67-окт.26!G67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сен.26!K68+окт.26!H68-окт.26!G68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сен.26!K69+окт.26!H69-окт.26!G69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сен.26!K70+окт.26!H70-окт.26!G70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сен.26!K71+окт.26!H71-окт.26!G71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сен.26!K72+окт.26!H72-окт.26!G72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сен.26!K73+окт.26!H73-окт.26!G73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сен.26!K74+окт.26!H74-окт.26!G74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сен.26!K75+окт.26!H75-окт.26!G75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сен.26!K76+окт.26!H76-окт.26!G76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сен.26!K77+окт.26!H77-окт.26!G77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сен.26!K78+окт.26!H78-окт.26!G78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сен.26!K79+окт.26!H79-окт.26!G79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сен.26!K80+окт.26!H80-окт.26!G80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сен.26!K81+окт.26!H81-окт.26!G81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сен.26!K82+окт.26!H82-окт.26!G82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сен.26!K83+окт.26!H83-окт.26!G83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сен.26!K84+окт.26!H84-окт.26!G84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сен.26!K85+окт.26!H85-окт.26!G85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сен.26!K86+окт.26!H86-окт.26!G86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сен.26!K87+окт.26!H87-окт.26!G87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сен.26!K88+окт.26!H88-окт.26!G88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сен.26!K89+окт.26!H89-окт.26!G89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сен.26!K90+окт.26!H90-окт.26!G90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сен.26!K91+окт.26!H91-окт.26!G91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сен.26!K92+окт.26!H92-окт.26!G92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сен.26!K93+окт.26!H93-окт.26!G93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сен.26!K94+окт.26!H94-окт.26!G94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сен.26!K95+окт.26!H95-окт.26!G95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сен.26!K96+окт.26!H96-окт.26!G96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сен.26!K97+окт.26!H97-окт.26!G97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сен.26!K98+окт.26!H98-окт.26!G98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сен.26!K99+окт.26!H99-окт.26!G99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сен.26!K100+окт.26!H100-окт.26!G100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сен.26!K101+окт.26!H101-окт.26!G101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сен.26!K102+окт.26!H102-окт.26!G102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сен.26!K103+окт.26!H103-окт.26!G103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сен.26!K104+окт.26!H104-окт.26!G104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сен.26!K105+окт.26!H105-окт.26!G105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сен.26!K106+окт.26!H106-окт.26!G106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сен.26!K107+окт.26!H107-окт.26!G107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сен.26!K108+окт.26!H108-окт.26!G108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сен.26!K109+окт.26!H109-окт.26!G109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сен.26!K110+окт.26!H110-окт.26!G110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сен.26!K111+окт.26!H111-окт.26!G111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сен.26!K112+окт.26!H112-окт.26!G112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сен.26!K113+окт.26!H113-окт.26!G113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сен.26!K114+окт.26!H114-окт.26!G114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сен.26!K115+окт.26!H115-окт.26!G115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сен.26!K116+окт.26!H116-окт.26!G116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сен.26!K117+окт.26!H117-окт.26!G117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сен.26!K118+окт.26!H118-окт.26!G118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сен.26!K119+окт.26!H119-окт.26!G119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сен.26!K120+окт.26!H120-окт.26!G120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сен.26!K121+окт.26!H121-окт.26!G121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сен.26!K122+окт.26!H122-окт.26!G122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сен.26!K123+окт.26!H123-окт.26!G123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сен.26!K124+окт.26!H124-окт.26!G124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сен.26!K125+окт.26!H125-окт.26!G125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сен.26!K126+окт.26!H126-окт.26!G126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сен.26!K127+окт.26!H127-окт.26!G127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сен.26!K128+окт.26!H128-окт.26!G128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сен.26!K129+окт.26!H129-окт.26!G129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сен.26!K130+окт.26!H130-окт.26!G130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сен.26!K131+окт.26!H131-окт.26!G131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сен.26!K132+окт.26!H132-окт.26!G132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сен.26!K133+окт.26!H133-окт.26!G133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сен.26!K134+окт.26!H134-окт.26!G134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сен.26!K135+окт.26!H135-окт.26!G135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сен.26!K136+окт.26!H136-окт.26!G136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сен.26!K137+окт.26!H137-окт.26!G137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сен.26!K138+окт.26!H138-окт.26!G138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сен.26!K139+окт.26!H139-окт.26!G139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сен.26!K140+окт.26!H140-окт.26!G140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сен.26!K141+окт.26!H141-окт.26!G141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сен.26!K142+окт.26!H142-окт.26!G142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сен.26!K143+окт.26!H143-окт.26!G143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сен.26!K144+окт.26!H144-окт.26!G144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сен.26!K145+окт.26!H145-окт.26!G145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сен.26!K146+окт.26!H146-окт.26!G146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сен.26!K147+окт.26!H147-окт.26!G147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сен.26!K148+окт.26!H148-окт.26!G148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сен.26!K149+окт.26!H149-окт.26!G149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сен.26!K150+окт.26!H150-окт.26!G150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сен.26!K151+окт.26!H151-окт.26!G151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сен.26!K152+окт.26!H152-окт.26!G152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сен.26!K153+окт.26!H153-окт.26!G153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сен.26!K154+окт.26!H154-окт.26!G154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сен.26!K155+окт.26!H155-окт.26!G155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сен.26!K156+окт.26!H156-окт.26!G156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сен.26!K157+окт.26!H157-окт.26!G157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сен.26!K158+окт.26!H158-окт.26!G158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сен.26!K159+окт.26!H159-окт.26!G159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сен.26!K160+окт.26!H160-окт.26!G160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сен.26!K161+окт.26!H161-окт.26!G161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сен.26!K162+окт.26!H162-окт.26!G162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сен.26!K163+окт.26!H163-окт.26!G163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сен.26!K164+окт.26!H164-окт.26!G164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сен.26!K165+окт.26!H165-окт.26!G165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сен.26!K166+окт.26!H166-окт.26!G166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сен.26!K167+окт.26!H167-окт.26!G167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сен.26!K168+окт.26!H168-окт.26!G168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сен.26!K169+окт.26!H169-окт.26!G169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сен.26!K170+окт.26!H170-окт.26!G170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сен.26!K171+окт.26!H171-окт.26!G171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сен.26!K172+окт.26!H172-окт.26!G172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сен.26!K173+окт.26!H173-окт.26!G173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сен.26!K174+окт.26!H174-окт.26!G174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сен.26!K175+окт.26!H175-окт.26!G175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сен.26!K176+окт.26!H176-окт.26!G176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сен.26!K177+окт.26!H177-окт.26!G177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сен.26!K178+окт.26!H178-окт.26!G178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сен.26!K179+окт.26!H179-окт.26!G179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сен.26!K180+окт.26!H180-окт.26!G180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сен.26!K181+окт.26!H181-окт.26!G181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сен.26!K182+окт.26!H182-окт.26!G182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сен.26!K183+окт.26!H183-окт.26!G183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сен.26!K184+окт.26!H184-окт.26!G184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сен.26!K185+окт.26!H185-окт.26!G185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сен.26!K186+окт.26!H186-окт.26!G186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сен.26!K187+окт.26!H187-окт.26!G187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сен.26!K188+окт.26!H188-окт.26!G188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сен.26!K189+окт.26!H189-окт.26!G189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сен.26!K190+окт.26!H190-окт.26!G190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сен.26!K191+окт.26!H191-окт.26!G191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сен.26!K192+окт.26!H192-окт.26!G192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сен.26!K193+окт.26!H193-окт.26!G193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сен.26!K194+окт.26!H194-окт.26!G194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сен.26!K195+окт.26!H195-окт.26!G195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сен.26!K196+окт.26!H196-окт.26!G196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сен.26!K197+окт.26!H197-окт.26!G197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сен.26!K198+окт.26!H198-окт.26!G198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сен.26!K199+окт.26!H199-окт.26!G199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сен.26!K200+окт.26!H200-окт.26!G200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сен.26!K201+окт.26!H201-окт.26!G201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сен.26!K202+окт.26!H202-окт.26!G202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сен.26!K203+окт.26!H203-окт.26!G203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сен.26!K204+окт.26!H204-окт.26!G204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сен.26!K205+окт.26!H205-окт.26!G205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сен.26!K206+окт.26!H206-окт.26!G206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сен.26!K207+окт.26!H207-окт.26!G207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сен.26!K208+окт.26!H208-окт.26!G208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сен.26!K209+окт.26!H209-окт.26!G209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сен.26!K210+окт.26!H210-окт.26!G210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сен.26!K211+окт.26!H211-окт.26!G211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сен.26!K212+окт.26!H212-окт.26!G212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сен.26!K213+окт.26!H213-окт.26!G213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сен.26!K214+окт.26!H214-окт.26!G214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сен.26!K215+окт.26!H215-окт.26!G215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сен.26!K216+окт.26!H216-окт.26!G216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сен.26!K217+окт.26!H217-окт.26!G217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сен.26!K218+окт.26!H218-окт.26!G218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сен.26!K219+окт.26!H219-окт.26!G219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сен.26!K220+окт.26!H220-окт.26!G220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сен.26!K221+окт.26!H221-окт.26!G221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сен.26!K222+окт.26!H222-окт.26!G222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сен.26!K223+окт.26!H223-окт.26!G223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сен.26!K224+окт.26!H224-окт.26!G224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сен.26!K225+окт.26!H225-окт.26!G225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сен.26!K226+окт.26!H226-окт.26!G226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сен.26!K227+окт.26!H227-окт.26!G227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сен.26!K228+окт.26!H228-окт.26!G228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сен.26!K229+окт.26!H229-окт.26!G229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сен.26!K230+окт.26!H230-окт.26!G230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сен.26!K231+окт.26!H231-окт.26!G231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сен.26!K232+окт.26!H232-окт.26!G232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сен.26!K233+окт.26!H233-окт.26!G233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сен.26!K234+окт.26!H234-окт.26!G234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сен.26!K235+окт.26!H235-окт.26!G235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сен.26!K236+окт.26!H236-окт.26!G236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сен.26!K237+окт.26!H237-окт.26!G237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сен.26!K238+окт.26!H238-окт.26!G238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сен.26!K239+окт.26!H239-окт.26!G239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сен.26!K240+окт.26!H240-окт.26!G240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сен.26!K241+окт.26!H241-окт.26!G241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сен.26!K242+окт.26!H242-окт.26!G242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сен.26!K243+окт.26!H243-окт.26!G243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сен.26!K244+окт.26!H244-окт.26!G244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сен.26!K245+окт.26!H245-окт.26!G245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сен.26!K246+окт.26!H246-окт.26!G246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сен.26!K247+окт.26!H247-окт.26!G247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сен.26!K248+окт.26!H248-окт.26!G248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сен.26!K249+окт.26!H249-окт.26!G249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сен.26!K250+окт.26!H250-окт.26!G250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сен.26!K251+окт.26!H251-окт.26!G251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сен.26!K252+окт.26!H252-окт.26!G252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сен.26!K253+окт.26!H253-окт.26!G253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сен.26!K254+окт.26!H254-окт.26!G254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сен.26!K255+окт.26!H255-окт.26!G255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сен.26!K256+окт.26!H256-окт.26!G256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сен.26!K257+окт.26!H257-окт.26!G257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сен.26!K258+окт.26!H258-окт.26!G258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сен.26!K259+окт.26!H259-окт.26!G259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сен.26!K260+окт.26!H260-окт.26!G260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сен.26!K261+окт.26!H261-окт.26!G261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сен.26!K262+окт.26!H262-окт.26!G262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сен.26!K263+окт.26!H263-окт.26!G263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сен.26!K264+окт.26!H264-окт.26!G264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сен.26!K265+окт.26!H265-окт.26!G265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сен.26!K266+окт.26!H266-окт.26!G266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сен.26!K267+окт.26!H267-окт.26!G267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сен.26!K268+окт.26!H268-окт.26!G268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сен.26!K269+окт.26!H269-окт.26!G269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сен.26!K270+окт.26!H270-окт.26!G270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сен.26!K271+окт.26!H271-окт.26!G271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сен.26!K272+окт.26!H272-окт.26!G272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сен.26!K273+окт.26!H273-окт.26!G273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сен.26!K274+окт.26!H274-окт.26!G274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сен.26!K275+окт.26!H275-окт.26!G275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сен.26!K276+окт.26!H276-окт.26!G276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сен.26!K277+окт.26!H277-окт.26!G277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сен.26!K278+окт.26!H278-окт.26!G278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сен.26!K279+окт.26!H279-окт.26!G279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сен.26!K280+окт.26!H280-окт.26!G280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сен.26!K281+окт.26!H281-окт.26!G281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сен.26!K282+окт.26!H282-окт.26!G282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сен.26!K283+окт.26!H283-окт.26!G283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сен.26!K284+окт.26!H284-окт.26!G284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сен.26!K285+окт.26!H285-окт.26!G285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сен.26!K286+окт.26!H286-окт.26!G286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сен.26!K287+окт.26!H287-окт.26!G287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сен.26!K288+окт.26!H288-окт.26!G288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сен.26!K289+окт.26!H289-окт.26!G289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сен.26!K290+окт.26!H290-окт.26!G290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сен.26!K291+окт.26!H291-окт.26!G291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сен.26!K292+окт.26!H292-окт.26!G292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сен.26!K293+окт.26!H293-окт.26!G293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сен.26!K294+окт.26!H294-окт.26!G294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сен.26!K295+окт.26!H295-окт.26!G295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сен.26!K296+окт.26!H296-окт.26!G296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сен.26!K297+окт.26!H297-окт.26!G297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сен.26!K298+окт.26!H298-окт.26!G298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сен.26!K299+окт.26!H299-окт.26!G299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сен.26!K300+окт.26!H300-окт.26!G300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сен.26!K301+окт.26!H301-окт.26!G301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сен.26!K302+окт.26!H302-окт.26!G302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сен.26!K303+окт.26!H303-окт.26!G303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сен.26!K304+окт.26!H304-окт.26!G304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сен.26!K305+окт.26!H305-окт.26!G305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сен.26!K306+окт.26!H306-окт.26!G306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сен.26!K307+окт.26!H307-окт.26!G307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сен.26!K308+окт.26!H308-окт.26!G308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сен.26!K309+окт.26!H309-окт.26!G309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сен.26!K310+окт.26!H310-окт.26!G310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сен.26!K311+окт.26!H311-окт.26!G311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сен.26!K312+окт.26!H312-окт.26!G312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сен.26!K313+окт.26!H313-окт.26!G313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сен.26!K314+окт.26!H314-окт.26!G314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сен.26!K315+окт.26!H315-окт.26!G315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сен.26!K316+окт.26!H316-окт.26!G316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сен.26!K317+окт.26!H317-окт.26!G317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сен.26!K318+окт.26!H318-окт.26!G318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сен.26!K319+окт.26!H319-окт.26!G319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сен.26!K320+окт.26!H320-окт.26!G320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сен.26!K321+окт.26!H321-окт.26!G321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сен.26!K322+окт.26!H322-окт.26!G322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сен.26!K323+окт.26!H323-окт.26!G323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сен.26!K324+окт.26!H324-окт.26!G324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сен.26!K325+окт.26!H325-окт.26!G325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сен.26!K326+окт.26!H326-окт.26!G326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сен.26!K327+окт.26!H327-окт.26!G327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сен.26!K328+окт.26!H328-окт.26!G328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сен.26!K329+окт.26!H329-окт.26!G329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сен.26!K330+окт.26!H330-окт.26!G330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сен.26!K331+окт.26!H331-окт.26!G331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сен.26!K332+окт.26!H332-окт.26!G332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сен.26!K333+окт.26!H333-окт.26!G333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сен.26!K334+окт.26!H334-окт.26!G334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сен.26!K335+окт.26!H335-окт.26!G335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сен.26!K336+окт.26!H336-окт.26!G336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сен.26!K337+окт.26!H337-окт.26!G337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сен.26!K338+окт.26!H338-окт.26!G338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сен.26!K339+окт.26!H339-окт.26!G339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сен.26!K340+окт.26!H340-окт.26!G340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сен.26!K341+окт.26!H341-окт.26!G341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сен.26!K342+окт.26!H342-окт.26!G342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сен.26!K343+окт.26!H343-окт.26!G343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сен.26!K344+окт.26!H344-окт.26!G344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сен.26!K345+окт.26!H345-окт.26!G345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сен.26!K346+окт.26!H346-окт.26!G346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сен.26!K347+окт.26!H347-окт.26!G347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сен.26!K348+окт.26!H348-окт.26!G348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сен.26!K349+окт.26!H349-окт.26!G349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сен.26!K350+окт.26!H350-окт.26!G350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сен.26!K351+окт.26!H351-окт.26!G351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8" priority="1" operator="lessThan">
      <formula>-0.1</formula>
    </cfRule>
  </conditionalFormatting>
  <conditionalFormatting sqref="H7:H351">
    <cfRule type="cellIs" dxfId="7" priority="3" operator="lessThan">
      <formula>-0.1</formula>
    </cfRule>
  </conditionalFormatting>
  <conditionalFormatting sqref="K1:K351">
    <cfRule type="cellIs" dxfId="6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870E-79C4-4423-AF96-657BE921195D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46327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окт.26!K7+ноя.26!H7-ноя.26!G7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окт.26!K8+ноя.26!H8-ноя.26!G8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окт.26!K9+ноя.26!H9-ноя.26!G9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окт.26!K10+ноя.26!H10-ноя.26!G10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окт.26!K11+ноя.26!H11-ноя.26!G11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окт.26!K12+ноя.26!H12-ноя.26!G12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окт.26!K13+ноя.26!H13-ноя.26!G13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окт.26!K14+ноя.26!H14-ноя.26!G14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окт.26!K15+ноя.26!H15-ноя.26!G15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окт.26!K16+ноя.26!H16-ноя.26!G16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окт.26!K17+ноя.26!H17-ноя.26!G17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окт.26!K18+ноя.26!H18-ноя.26!G18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окт.26!K19+ноя.26!H19-ноя.26!G19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окт.26!K20+ноя.26!H20-ноя.26!G20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окт.26!K21+ноя.26!H21-ноя.26!G21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окт.26!K22+ноя.26!H22-ноя.26!G22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окт.26!K23+ноя.26!H23-ноя.26!G23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окт.26!K24+ноя.26!H24-ноя.26!G24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окт.26!K25+ноя.26!H25-ноя.26!G25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окт.26!K26+ноя.26!H26-ноя.26!G26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окт.26!K27+ноя.26!H27-ноя.26!G27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окт.26!K28+ноя.26!H28-ноя.26!G28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окт.26!K29+ноя.26!H29-ноя.26!G29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окт.26!K30+ноя.26!H30-ноя.26!G30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окт.26!K31+ноя.26!H31-ноя.26!G31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окт.26!K32+ноя.26!H32-ноя.26!G32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окт.26!K33+ноя.26!H33-ноя.26!G33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окт.26!K34+ноя.26!H34-ноя.26!G34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окт.26!K35+ноя.26!H35-ноя.26!G35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окт.26!K36+ноя.26!H36-ноя.26!G36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окт.26!K37+ноя.26!H37-ноя.26!G37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окт.26!K38+ноя.26!H38-ноя.26!G38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окт.26!K39+ноя.26!H39-ноя.26!G39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окт.26!K40+ноя.26!H40-ноя.26!G40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окт.26!K41+ноя.26!H41-ноя.26!G41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окт.26!K42+ноя.26!H42-ноя.26!G42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окт.26!K43+ноя.26!H43-ноя.26!G43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окт.26!K44+ноя.26!H44-ноя.26!G44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окт.26!K45+ноя.26!H45-ноя.26!G45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окт.26!K46+ноя.26!H46-ноя.26!G46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окт.26!K47+ноя.26!H47-ноя.26!G47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окт.26!K48+ноя.26!H48-ноя.26!G48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окт.26!K49+ноя.26!H49-ноя.26!G49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окт.26!K50+ноя.26!H50-ноя.26!G50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окт.26!K51+ноя.26!H51-ноя.26!G51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окт.26!K52+ноя.26!H52-ноя.26!G52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окт.26!K53+ноя.26!H53-ноя.26!G53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окт.26!K54+ноя.26!H54-ноя.26!G54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окт.26!K55+ноя.26!H55-ноя.26!G55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окт.26!K56+ноя.26!H56-ноя.26!G56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окт.26!K57+ноя.26!H57-ноя.26!G57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окт.26!K58+ноя.26!H58-ноя.26!G58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окт.26!K59+ноя.26!H59-ноя.26!G59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окт.26!K60+ноя.26!H60-ноя.26!G60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окт.26!K61+ноя.26!H61-ноя.26!G61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окт.26!K62+ноя.26!H62-ноя.26!G62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окт.26!K63+ноя.26!H63-ноя.26!G63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окт.26!K64+ноя.26!H64-ноя.26!G64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окт.26!K65+ноя.26!H65-ноя.26!G65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окт.26!K66+ноя.26!H66-ноя.26!G66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окт.26!K67+ноя.26!H67-ноя.26!G67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окт.26!K68+ноя.26!H68-ноя.26!G68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окт.26!K69+ноя.26!H69-ноя.26!G69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окт.26!K70+ноя.26!H70-ноя.26!G70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окт.26!K71+ноя.26!H71-ноя.26!G71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окт.26!K72+ноя.26!H72-ноя.26!G72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окт.26!K73+ноя.26!H73-ноя.26!G73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окт.26!K74+ноя.26!H74-ноя.26!G74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окт.26!K75+ноя.26!H75-ноя.26!G75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окт.26!K76+ноя.26!H76-ноя.26!G76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окт.26!K77+ноя.26!H77-ноя.26!G77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окт.26!K78+ноя.26!H78-ноя.26!G78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окт.26!K79+ноя.26!H79-ноя.26!G79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окт.26!K80+ноя.26!H80-ноя.26!G80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окт.26!K81+ноя.26!H81-ноя.26!G81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окт.26!K82+ноя.26!H82-ноя.26!G82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окт.26!K83+ноя.26!H83-ноя.26!G83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окт.26!K84+ноя.26!H84-ноя.26!G84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окт.26!K85+ноя.26!H85-ноя.26!G85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окт.26!K86+ноя.26!H86-ноя.26!G86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окт.26!K87+ноя.26!H87-ноя.26!G87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окт.26!K88+ноя.26!H88-ноя.26!G88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окт.26!K89+ноя.26!H89-ноя.26!G89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окт.26!K90+ноя.26!H90-ноя.26!G90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окт.26!K91+ноя.26!H91-ноя.26!G91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окт.26!K92+ноя.26!H92-ноя.26!G92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окт.26!K93+ноя.26!H93-ноя.26!G93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окт.26!K94+ноя.26!H94-ноя.26!G94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окт.26!K95+ноя.26!H95-ноя.26!G95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окт.26!K96+ноя.26!H96-ноя.26!G96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окт.26!K97+ноя.26!H97-ноя.26!G97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окт.26!K98+ноя.26!H98-ноя.26!G98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окт.26!K99+ноя.26!H99-ноя.26!G99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окт.26!K100+ноя.26!H100-ноя.26!G100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окт.26!K101+ноя.26!H101-ноя.26!G101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окт.26!K102+ноя.26!H102-ноя.26!G102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окт.26!K103+ноя.26!H103-ноя.26!G103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окт.26!K104+ноя.26!H104-ноя.26!G104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окт.26!K105+ноя.26!H105-ноя.26!G105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окт.26!K106+ноя.26!H106-ноя.26!G106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окт.26!K107+ноя.26!H107-ноя.26!G107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окт.26!K108+ноя.26!H108-ноя.26!G108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окт.26!K109+ноя.26!H109-ноя.26!G109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окт.26!K110+ноя.26!H110-ноя.26!G110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окт.26!K111+ноя.26!H111-ноя.26!G111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окт.26!K112+ноя.26!H112-ноя.26!G112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окт.26!K113+ноя.26!H113-ноя.26!G113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окт.26!K114+ноя.26!H114-ноя.26!G114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окт.26!K115+ноя.26!H115-ноя.26!G115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окт.26!K116+ноя.26!H116-ноя.26!G116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окт.26!K117+ноя.26!H117-ноя.26!G117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окт.26!K118+ноя.26!H118-ноя.26!G118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окт.26!K119+ноя.26!H119-ноя.26!G119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окт.26!K120+ноя.26!H120-ноя.26!G120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окт.26!K121+ноя.26!H121-ноя.26!G121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окт.26!K122+ноя.26!H122-ноя.26!G122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окт.26!K123+ноя.26!H123-ноя.26!G123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окт.26!K124+ноя.26!H124-ноя.26!G124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окт.26!K125+ноя.26!H125-ноя.26!G125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окт.26!K126+ноя.26!H126-ноя.26!G126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окт.26!K127+ноя.26!H127-ноя.26!G127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окт.26!K128+ноя.26!H128-ноя.26!G128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окт.26!K129+ноя.26!H129-ноя.26!G129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окт.26!K130+ноя.26!H130-ноя.26!G130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окт.26!K131+ноя.26!H131-ноя.26!G131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окт.26!K132+ноя.26!H132-ноя.26!G132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окт.26!K133+ноя.26!H133-ноя.26!G133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окт.26!K134+ноя.26!H134-ноя.26!G134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окт.26!K135+ноя.26!H135-ноя.26!G135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окт.26!K136+ноя.26!H136-ноя.26!G136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окт.26!K137+ноя.26!H137-ноя.26!G137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окт.26!K138+ноя.26!H138-ноя.26!G138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окт.26!K139+ноя.26!H139-ноя.26!G139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окт.26!K140+ноя.26!H140-ноя.26!G140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окт.26!K141+ноя.26!H141-ноя.26!G141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окт.26!K142+ноя.26!H142-ноя.26!G142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окт.26!K143+ноя.26!H143-ноя.26!G143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окт.26!K144+ноя.26!H144-ноя.26!G144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окт.26!K145+ноя.26!H145-ноя.26!G145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окт.26!K146+ноя.26!H146-ноя.26!G146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окт.26!K147+ноя.26!H147-ноя.26!G147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окт.26!K148+ноя.26!H148-ноя.26!G148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окт.26!K149+ноя.26!H149-ноя.26!G149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окт.26!K150+ноя.26!H150-ноя.26!G150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окт.26!K151+ноя.26!H151-ноя.26!G151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окт.26!K152+ноя.26!H152-ноя.26!G152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окт.26!K153+ноя.26!H153-ноя.26!G153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окт.26!K154+ноя.26!H154-ноя.26!G154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окт.26!K155+ноя.26!H155-ноя.26!G155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окт.26!K156+ноя.26!H156-ноя.26!G156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окт.26!K157+ноя.26!H157-ноя.26!G157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окт.26!K158+ноя.26!H158-ноя.26!G158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окт.26!K159+ноя.26!H159-ноя.26!G159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окт.26!K160+ноя.26!H160-ноя.26!G160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окт.26!K161+ноя.26!H161-ноя.26!G161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окт.26!K162+ноя.26!H162-ноя.26!G162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окт.26!K163+ноя.26!H163-ноя.26!G163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окт.26!K164+ноя.26!H164-ноя.26!G164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окт.26!K165+ноя.26!H165-ноя.26!G165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окт.26!K166+ноя.26!H166-ноя.26!G166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окт.26!K167+ноя.26!H167-ноя.26!G167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окт.26!K168+ноя.26!H168-ноя.26!G168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окт.26!K169+ноя.26!H169-ноя.26!G169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окт.26!K170+ноя.26!H170-ноя.26!G170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окт.26!K171+ноя.26!H171-ноя.26!G171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окт.26!K172+ноя.26!H172-ноя.26!G172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окт.26!K173+ноя.26!H173-ноя.26!G173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окт.26!K174+ноя.26!H174-ноя.26!G174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окт.26!K175+ноя.26!H175-ноя.26!G175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окт.26!K176+ноя.26!H176-ноя.26!G176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окт.26!K177+ноя.26!H177-ноя.26!G177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окт.26!K178+ноя.26!H178-ноя.26!G178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окт.26!K179+ноя.26!H179-ноя.26!G179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окт.26!K180+ноя.26!H180-ноя.26!G180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окт.26!K181+ноя.26!H181-ноя.26!G181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окт.26!K182+ноя.26!H182-ноя.26!G182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окт.26!K183+ноя.26!H183-ноя.26!G183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окт.26!K184+ноя.26!H184-ноя.26!G184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окт.26!K185+ноя.26!H185-ноя.26!G185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окт.26!K186+ноя.26!H186-ноя.26!G186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окт.26!K187+ноя.26!H187-ноя.26!G187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окт.26!K188+ноя.26!H188-ноя.26!G188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окт.26!K189+ноя.26!H189-ноя.26!G189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окт.26!K190+ноя.26!H190-ноя.26!G190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окт.26!K191+ноя.26!H191-ноя.26!G191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окт.26!K192+ноя.26!H192-ноя.26!G192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окт.26!K193+ноя.26!H193-ноя.26!G193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окт.26!K194+ноя.26!H194-ноя.26!G194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окт.26!K195+ноя.26!H195-ноя.26!G195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окт.26!K196+ноя.26!H196-ноя.26!G196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окт.26!K197+ноя.26!H197-ноя.26!G197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окт.26!K198+ноя.26!H198-ноя.26!G198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окт.26!K199+ноя.26!H199-ноя.26!G199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окт.26!K200+ноя.26!H200-ноя.26!G200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окт.26!K201+ноя.26!H201-ноя.26!G201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окт.26!K202+ноя.26!H202-ноя.26!G202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окт.26!K203+ноя.26!H203-ноя.26!G203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окт.26!K204+ноя.26!H204-ноя.26!G204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окт.26!K205+ноя.26!H205-ноя.26!G205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окт.26!K206+ноя.26!H206-ноя.26!G206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окт.26!K207+ноя.26!H207-ноя.26!G207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окт.26!K208+ноя.26!H208-ноя.26!G208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окт.26!K209+ноя.26!H209-ноя.26!G209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окт.26!K210+ноя.26!H210-ноя.26!G210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окт.26!K211+ноя.26!H211-ноя.26!G211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окт.26!K212+ноя.26!H212-ноя.26!G212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окт.26!K213+ноя.26!H213-ноя.26!G213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окт.26!K214+ноя.26!H214-ноя.26!G214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окт.26!K215+ноя.26!H215-ноя.26!G215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окт.26!K216+ноя.26!H216-ноя.26!G216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окт.26!K217+ноя.26!H217-ноя.26!G217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окт.26!K218+ноя.26!H218-ноя.26!G218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окт.26!K219+ноя.26!H219-ноя.26!G219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окт.26!K220+ноя.26!H220-ноя.26!G220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окт.26!K221+ноя.26!H221-ноя.26!G221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окт.26!K222+ноя.26!H222-ноя.26!G222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окт.26!K223+ноя.26!H223-ноя.26!G223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окт.26!K224+ноя.26!H224-ноя.26!G224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окт.26!K225+ноя.26!H225-ноя.26!G225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окт.26!K226+ноя.26!H226-ноя.26!G226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окт.26!K227+ноя.26!H227-ноя.26!G227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окт.26!K228+ноя.26!H228-ноя.26!G228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окт.26!K229+ноя.26!H229-ноя.26!G229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окт.26!K230+ноя.26!H230-ноя.26!G230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окт.26!K231+ноя.26!H231-ноя.26!G231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окт.26!K232+ноя.26!H232-ноя.26!G232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окт.26!K233+ноя.26!H233-ноя.26!G233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окт.26!K234+ноя.26!H234-ноя.26!G234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окт.26!K235+ноя.26!H235-ноя.26!G235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окт.26!K236+ноя.26!H236-ноя.26!G236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окт.26!K237+ноя.26!H237-ноя.26!G237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окт.26!K238+ноя.26!H238-ноя.26!G238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окт.26!K239+ноя.26!H239-ноя.26!G239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окт.26!K240+ноя.26!H240-ноя.26!G240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окт.26!K241+ноя.26!H241-ноя.26!G241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окт.26!K242+ноя.26!H242-ноя.26!G242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окт.26!K243+ноя.26!H243-ноя.26!G243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окт.26!K244+ноя.26!H244-ноя.26!G244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окт.26!K245+ноя.26!H245-ноя.26!G245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окт.26!K246+ноя.26!H246-ноя.26!G246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окт.26!K247+ноя.26!H247-ноя.26!G247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окт.26!K248+ноя.26!H248-ноя.26!G248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окт.26!K249+ноя.26!H249-ноя.26!G249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окт.26!K250+ноя.26!H250-ноя.26!G250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окт.26!K251+ноя.26!H251-ноя.26!G251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окт.26!K252+ноя.26!H252-ноя.26!G252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окт.26!K253+ноя.26!H253-ноя.26!G253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окт.26!K254+ноя.26!H254-ноя.26!G254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окт.26!K255+ноя.26!H255-ноя.26!G255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окт.26!K256+ноя.26!H256-ноя.26!G256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окт.26!K257+ноя.26!H257-ноя.26!G257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окт.26!K258+ноя.26!H258-ноя.26!G258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окт.26!K259+ноя.26!H259-ноя.26!G259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окт.26!K260+ноя.26!H260-ноя.26!G260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окт.26!K261+ноя.26!H261-ноя.26!G261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окт.26!K262+ноя.26!H262-ноя.26!G262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окт.26!K263+ноя.26!H263-ноя.26!G263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окт.26!K264+ноя.26!H264-ноя.26!G264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окт.26!K265+ноя.26!H265-ноя.26!G265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окт.26!K266+ноя.26!H266-ноя.26!G266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окт.26!K267+ноя.26!H267-ноя.26!G267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окт.26!K268+ноя.26!H268-ноя.26!G268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окт.26!K269+ноя.26!H269-ноя.26!G269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окт.26!K270+ноя.26!H270-ноя.26!G270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окт.26!K271+ноя.26!H271-ноя.26!G271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окт.26!K272+ноя.26!H272-ноя.26!G272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окт.26!K273+ноя.26!H273-ноя.26!G273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окт.26!K274+ноя.26!H274-ноя.26!G274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окт.26!K275+ноя.26!H275-ноя.26!G275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окт.26!K276+ноя.26!H276-ноя.26!G276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окт.26!K277+ноя.26!H277-ноя.26!G277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окт.26!K278+ноя.26!H278-ноя.26!G278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окт.26!K279+ноя.26!H279-ноя.26!G279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окт.26!K280+ноя.26!H280-ноя.26!G280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окт.26!K281+ноя.26!H281-ноя.26!G281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окт.26!K282+ноя.26!H282-ноя.26!G282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окт.26!K283+ноя.26!H283-ноя.26!G283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окт.26!K284+ноя.26!H284-ноя.26!G284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окт.26!K285+ноя.26!H285-ноя.26!G285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окт.26!K286+ноя.26!H286-ноя.26!G286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окт.26!K287+ноя.26!H287-ноя.26!G287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окт.26!K288+ноя.26!H288-ноя.26!G288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окт.26!K289+ноя.26!H289-ноя.26!G289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окт.26!K290+ноя.26!H290-ноя.26!G290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окт.26!K291+ноя.26!H291-ноя.26!G291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окт.26!K292+ноя.26!H292-ноя.26!G292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окт.26!K293+ноя.26!H293-ноя.26!G293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окт.26!K294+ноя.26!H294-ноя.26!G294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окт.26!K295+ноя.26!H295-ноя.26!G295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окт.26!K296+ноя.26!H296-ноя.26!G296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окт.26!K297+ноя.26!H297-ноя.26!G297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окт.26!K298+ноя.26!H298-ноя.26!G298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окт.26!K299+ноя.26!H299-ноя.26!G299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окт.26!K300+ноя.26!H300-ноя.26!G300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окт.26!K301+ноя.26!H301-ноя.26!G301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окт.26!K302+ноя.26!H302-ноя.26!G302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окт.26!K303+ноя.26!H303-ноя.26!G303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окт.26!K304+ноя.26!H304-ноя.26!G304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окт.26!K305+ноя.26!H305-ноя.26!G305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окт.26!K306+ноя.26!H306-ноя.26!G306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окт.26!K307+ноя.26!H307-ноя.26!G307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окт.26!K308+ноя.26!H308-ноя.26!G308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окт.26!K309+ноя.26!H309-ноя.26!G309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окт.26!K310+ноя.26!H310-ноя.26!G310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окт.26!K311+ноя.26!H311-ноя.26!G311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окт.26!K312+ноя.26!H312-ноя.26!G312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окт.26!K313+ноя.26!H313-ноя.26!G313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окт.26!K314+ноя.26!H314-ноя.26!G314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окт.26!K315+ноя.26!H315-ноя.26!G315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окт.26!K316+ноя.26!H316-ноя.26!G316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окт.26!K317+ноя.26!H317-ноя.26!G317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окт.26!K318+ноя.26!H318-ноя.26!G318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окт.26!K319+ноя.26!H319-ноя.26!G319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окт.26!K320+ноя.26!H320-ноя.26!G320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окт.26!K321+ноя.26!H321-ноя.26!G321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окт.26!K322+ноя.26!H322-ноя.26!G322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окт.26!K323+ноя.26!H323-ноя.26!G323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окт.26!K324+ноя.26!H324-ноя.26!G324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окт.26!K325+ноя.26!H325-ноя.26!G325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окт.26!K326+ноя.26!H326-ноя.26!G326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окт.26!K327+ноя.26!H327-ноя.26!G327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окт.26!K328+ноя.26!H328-ноя.26!G328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окт.26!K329+ноя.26!H329-ноя.26!G329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окт.26!K330+ноя.26!H330-ноя.26!G330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окт.26!K331+ноя.26!H331-ноя.26!G331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окт.26!K332+ноя.26!H332-ноя.26!G332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окт.26!K333+ноя.26!H333-ноя.26!G333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окт.26!K334+ноя.26!H334-ноя.26!G334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окт.26!K335+ноя.26!H335-ноя.26!G335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окт.26!K336+ноя.26!H336-ноя.26!G336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окт.26!K337+ноя.26!H337-ноя.26!G337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окт.26!K338+ноя.26!H338-ноя.26!G338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окт.26!K339+ноя.26!H339-ноя.26!G339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окт.26!K340+ноя.26!H340-ноя.26!G340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окт.26!K341+ноя.26!H341-ноя.26!G341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окт.26!K342+ноя.26!H342-ноя.26!G342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окт.26!K343+ноя.26!H343-ноя.26!G343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окт.26!K344+ноя.26!H344-ноя.26!G344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окт.26!K345+ноя.26!H345-ноя.26!G345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окт.26!K346+ноя.26!H346-ноя.26!G346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окт.26!K347+ноя.26!H347-ноя.26!G347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окт.26!K348+ноя.26!H348-ноя.26!G348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окт.26!K349+ноя.26!H349-ноя.26!G349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окт.26!K350+ноя.26!H350-ноя.26!G350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окт.26!K351+ноя.26!H351-ноя.26!G351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5" priority="1" operator="lessThan">
      <formula>-0.1</formula>
    </cfRule>
  </conditionalFormatting>
  <conditionalFormatting sqref="H7:H351">
    <cfRule type="cellIs" dxfId="4" priority="3" operator="lessThan">
      <formula>-0.1</formula>
    </cfRule>
  </conditionalFormatting>
  <conditionalFormatting sqref="K1:K351">
    <cfRule type="cellIs" dxfId="3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BF21-16C6-47D6-BC55-C7EC222B5F7B}">
  <dimension ref="A1:L355"/>
  <sheetViews>
    <sheetView zoomScale="130" zoomScaleNormal="130" workbookViewId="0">
      <selection activeCell="K7" sqref="K7"/>
    </sheetView>
  </sheetViews>
  <sheetFormatPr defaultRowHeight="15" x14ac:dyDescent="0.25"/>
  <cols>
    <col min="1" max="1" width="16.85546875" customWidth="1"/>
    <col min="3" max="3" width="12.7109375" style="7" customWidth="1"/>
    <col min="4" max="4" width="12.42578125" style="7" customWidth="1"/>
    <col min="7" max="7" width="15.28515625" bestFit="1" customWidth="1"/>
    <col min="8" max="8" width="13.140625" bestFit="1" customWidth="1"/>
    <col min="9" max="9" width="10.85546875" customWidth="1"/>
    <col min="10" max="10" width="11.28515625" bestFit="1" customWidth="1"/>
    <col min="11" max="11" width="13.5703125" customWidth="1"/>
    <col min="12" max="12" width="12.5703125" customWidth="1"/>
  </cols>
  <sheetData>
    <row r="1" spans="1:12" x14ac:dyDescent="0.25">
      <c r="A1" s="121" t="s">
        <v>145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43">
        <v>46357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t="s">
        <v>28</v>
      </c>
    </row>
    <row r="4" spans="1:12" x14ac:dyDescent="0.25">
      <c r="A4" s="111">
        <v>2</v>
      </c>
      <c r="B4" s="109">
        <v>3</v>
      </c>
      <c r="C4" s="114">
        <v>4</v>
      </c>
      <c r="D4" s="114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x14ac:dyDescent="0.25">
      <c r="A5" s="130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146</v>
      </c>
    </row>
    <row r="6" spans="1:12" ht="30" x14ac:dyDescent="0.25">
      <c r="A6" s="129"/>
      <c r="B6" s="121"/>
      <c r="C6" s="115" t="s">
        <v>34</v>
      </c>
      <c r="D6" s="115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97"/>
      <c r="D7" s="97"/>
      <c r="E7" s="97">
        <f>D7-C7</f>
        <v>0</v>
      </c>
      <c r="F7" s="13">
        <v>8.3800000000000008</v>
      </c>
      <c r="G7" s="40">
        <f t="shared" ref="G7:G72" si="0">F7*E7</f>
        <v>0</v>
      </c>
      <c r="H7" s="79"/>
      <c r="I7" s="109"/>
      <c r="J7" s="50"/>
      <c r="K7" s="40">
        <f>ноя.26!K7+дек.26!H7-дек.26!G7</f>
        <v>0</v>
      </c>
    </row>
    <row r="8" spans="1:12" x14ac:dyDescent="0.25">
      <c r="A8" s="15"/>
      <c r="B8" s="109">
        <v>1</v>
      </c>
      <c r="C8" s="97"/>
      <c r="D8" s="97"/>
      <c r="E8" s="97">
        <f t="shared" ref="E8:E72" si="1">D8-C8</f>
        <v>0</v>
      </c>
      <c r="F8" s="68">
        <v>6.29</v>
      </c>
      <c r="G8" s="40">
        <f t="shared" si="0"/>
        <v>0</v>
      </c>
      <c r="H8" s="79"/>
      <c r="I8" s="109"/>
      <c r="J8" s="50"/>
      <c r="K8" s="40">
        <f>ноя.26!K8+дек.26!H8-дек.26!G8</f>
        <v>-2610.6600000000017</v>
      </c>
    </row>
    <row r="9" spans="1:12" x14ac:dyDescent="0.25">
      <c r="A9" s="15"/>
      <c r="B9" s="109">
        <v>2</v>
      </c>
      <c r="C9" s="97"/>
      <c r="D9" s="97"/>
      <c r="E9" s="97">
        <f t="shared" si="1"/>
        <v>0</v>
      </c>
      <c r="F9" s="13">
        <v>8.3800000000000008</v>
      </c>
      <c r="G9" s="40">
        <f t="shared" si="0"/>
        <v>0</v>
      </c>
      <c r="H9" s="79"/>
      <c r="I9" s="109"/>
      <c r="J9" s="50"/>
      <c r="K9" s="40">
        <f>ноя.26!K9+дек.26!H9-дек.26!G9</f>
        <v>-126.29999999999986</v>
      </c>
    </row>
    <row r="10" spans="1:12" x14ac:dyDescent="0.25">
      <c r="A10" s="115"/>
      <c r="B10" s="109">
        <v>3</v>
      </c>
      <c r="C10" s="97"/>
      <c r="D10" s="97"/>
      <c r="E10" s="97">
        <f t="shared" si="1"/>
        <v>0</v>
      </c>
      <c r="F10" s="13">
        <v>8.3800000000000008</v>
      </c>
      <c r="G10" s="40">
        <f t="shared" si="0"/>
        <v>0</v>
      </c>
      <c r="H10" s="79"/>
      <c r="I10" s="109"/>
      <c r="J10" s="50"/>
      <c r="K10" s="40">
        <f>ноя.26!K10+дек.26!H10-дек.26!G10</f>
        <v>149.20999999999822</v>
      </c>
    </row>
    <row r="11" spans="1:12" x14ac:dyDescent="0.25">
      <c r="A11" s="111"/>
      <c r="B11" s="109">
        <v>4</v>
      </c>
      <c r="C11" s="97"/>
      <c r="D11" s="97"/>
      <c r="E11" s="97">
        <f t="shared" si="1"/>
        <v>0</v>
      </c>
      <c r="F11" s="70">
        <v>0</v>
      </c>
      <c r="G11" s="40">
        <f t="shared" si="0"/>
        <v>0</v>
      </c>
      <c r="H11" s="79"/>
      <c r="I11" s="109"/>
      <c r="J11" s="50"/>
      <c r="K11" s="40">
        <f>ноя.26!K11+дек.26!H11-дек.26!G11</f>
        <v>0</v>
      </c>
      <c r="L11">
        <v>14950743</v>
      </c>
    </row>
    <row r="12" spans="1:12" x14ac:dyDescent="0.25">
      <c r="A12" s="111"/>
      <c r="B12" s="109">
        <v>5</v>
      </c>
      <c r="C12" s="97"/>
      <c r="D12" s="97"/>
      <c r="E12" s="97">
        <f t="shared" si="1"/>
        <v>0</v>
      </c>
      <c r="F12" s="13">
        <v>8.3800000000000008</v>
      </c>
      <c r="G12" s="40">
        <f t="shared" si="0"/>
        <v>0</v>
      </c>
      <c r="H12" s="79"/>
      <c r="I12" s="109"/>
      <c r="J12" s="50"/>
      <c r="K12" s="40">
        <f>ноя.26!K12+дек.26!H12-дек.26!G12</f>
        <v>-6000.1000000000022</v>
      </c>
    </row>
    <row r="13" spans="1:12" x14ac:dyDescent="0.25">
      <c r="A13" s="111"/>
      <c r="B13" s="109">
        <v>6</v>
      </c>
      <c r="C13" s="97"/>
      <c r="D13" s="97"/>
      <c r="E13" s="97">
        <f t="shared" si="1"/>
        <v>0</v>
      </c>
      <c r="F13" s="13">
        <v>8.3800000000000008</v>
      </c>
      <c r="G13" s="40">
        <f t="shared" si="0"/>
        <v>0</v>
      </c>
      <c r="H13" s="79"/>
      <c r="I13" s="109"/>
      <c r="J13" s="50"/>
      <c r="K13" s="40">
        <f>ноя.26!K13+дек.26!H13-дек.26!G13</f>
        <v>0</v>
      </c>
    </row>
    <row r="14" spans="1:12" x14ac:dyDescent="0.25">
      <c r="A14" s="111"/>
      <c r="B14" s="109">
        <v>7</v>
      </c>
      <c r="C14" s="97"/>
      <c r="D14" s="97"/>
      <c r="E14" s="97">
        <f t="shared" si="1"/>
        <v>0</v>
      </c>
      <c r="F14" s="13">
        <v>8.3800000000000008</v>
      </c>
      <c r="G14" s="40">
        <f t="shared" si="0"/>
        <v>0</v>
      </c>
      <c r="H14" s="79"/>
      <c r="I14" s="109"/>
      <c r="J14" s="50"/>
      <c r="K14" s="40">
        <f>ноя.26!K14+дек.26!H14-дек.26!G14</f>
        <v>-5629.18</v>
      </c>
    </row>
    <row r="15" spans="1:12" x14ac:dyDescent="0.25">
      <c r="A15" s="111"/>
      <c r="B15" s="109">
        <v>8</v>
      </c>
      <c r="C15" s="97"/>
      <c r="D15" s="97"/>
      <c r="E15" s="97">
        <f t="shared" si="1"/>
        <v>0</v>
      </c>
      <c r="F15" s="13">
        <v>8.3800000000000008</v>
      </c>
      <c r="G15" s="40">
        <f t="shared" si="0"/>
        <v>0</v>
      </c>
      <c r="H15" s="79"/>
      <c r="I15" s="109"/>
      <c r="J15" s="50"/>
      <c r="K15" s="40">
        <f>ноя.26!K15+дек.26!H15-дек.26!G15</f>
        <v>979.65999999999622</v>
      </c>
    </row>
    <row r="16" spans="1:12" x14ac:dyDescent="0.25">
      <c r="A16" s="115"/>
      <c r="B16" s="109">
        <v>9</v>
      </c>
      <c r="C16" s="97"/>
      <c r="D16" s="97"/>
      <c r="E16" s="97">
        <f t="shared" si="1"/>
        <v>0</v>
      </c>
      <c r="F16" s="13">
        <v>8.3800000000000008</v>
      </c>
      <c r="G16" s="40">
        <f t="shared" si="0"/>
        <v>0</v>
      </c>
      <c r="H16" s="79"/>
      <c r="I16" s="109"/>
      <c r="J16" s="50"/>
      <c r="K16" s="40">
        <f>ноя.26!K16+дек.26!H16-дек.26!G16</f>
        <v>0</v>
      </c>
    </row>
    <row r="17" spans="1:12" x14ac:dyDescent="0.25">
      <c r="A17" s="111"/>
      <c r="B17" s="109">
        <v>10</v>
      </c>
      <c r="C17" s="97"/>
      <c r="D17" s="97"/>
      <c r="E17" s="97">
        <f t="shared" si="1"/>
        <v>0</v>
      </c>
      <c r="F17" s="13">
        <v>8.3800000000000008</v>
      </c>
      <c r="G17" s="40">
        <f t="shared" si="0"/>
        <v>0</v>
      </c>
      <c r="H17" s="79"/>
      <c r="I17" s="109"/>
      <c r="J17" s="50"/>
      <c r="K17" s="40">
        <f>ноя.26!K17+дек.26!H17-дек.26!G17</f>
        <v>0</v>
      </c>
    </row>
    <row r="18" spans="1:12" x14ac:dyDescent="0.25">
      <c r="A18" s="111"/>
      <c r="B18" s="109">
        <v>11</v>
      </c>
      <c r="C18" s="97"/>
      <c r="D18" s="97"/>
      <c r="E18" s="97">
        <f t="shared" si="1"/>
        <v>0</v>
      </c>
      <c r="F18" s="13">
        <v>8.3800000000000008</v>
      </c>
      <c r="G18" s="40">
        <f t="shared" si="0"/>
        <v>0</v>
      </c>
      <c r="H18" s="79"/>
      <c r="I18" s="109"/>
      <c r="J18" s="50"/>
      <c r="K18" s="40">
        <f>ноя.26!K18+дек.26!H18-дек.26!G18</f>
        <v>-24901.140000000003</v>
      </c>
    </row>
    <row r="19" spans="1:12" x14ac:dyDescent="0.25">
      <c r="A19" s="15"/>
      <c r="B19" s="109">
        <v>12</v>
      </c>
      <c r="C19" s="97"/>
      <c r="D19" s="97"/>
      <c r="E19" s="97">
        <f t="shared" si="1"/>
        <v>0</v>
      </c>
      <c r="F19" s="68">
        <v>6.29</v>
      </c>
      <c r="G19" s="40">
        <f t="shared" si="0"/>
        <v>0</v>
      </c>
      <c r="H19" s="79"/>
      <c r="I19" s="109"/>
      <c r="J19" s="50"/>
      <c r="K19" s="40">
        <f>ноя.26!K19+дек.26!H19-дек.26!G19</f>
        <v>-3729.880000000001</v>
      </c>
    </row>
    <row r="20" spans="1:12" x14ac:dyDescent="0.25">
      <c r="A20" s="15"/>
      <c r="B20" s="109">
        <v>13</v>
      </c>
      <c r="C20" s="97"/>
      <c r="D20" s="97"/>
      <c r="E20" s="97">
        <f t="shared" si="1"/>
        <v>0</v>
      </c>
      <c r="F20" s="68">
        <v>6.29</v>
      </c>
      <c r="G20" s="40">
        <f t="shared" si="0"/>
        <v>0</v>
      </c>
      <c r="H20" s="79"/>
      <c r="I20" s="109"/>
      <c r="J20" s="50"/>
      <c r="K20" s="40">
        <f>ноя.26!K20+дек.26!H20-дек.26!G20</f>
        <v>-13277.030000000002</v>
      </c>
      <c r="L20">
        <v>14924428</v>
      </c>
    </row>
    <row r="21" spans="1:12" x14ac:dyDescent="0.25">
      <c r="A21" s="15"/>
      <c r="B21" s="109">
        <v>14</v>
      </c>
      <c r="C21" s="97"/>
      <c r="D21" s="97"/>
      <c r="E21" s="97">
        <f t="shared" si="1"/>
        <v>0</v>
      </c>
      <c r="F21" s="68">
        <v>6.29</v>
      </c>
      <c r="G21" s="40">
        <f t="shared" si="0"/>
        <v>0</v>
      </c>
      <c r="H21" s="79"/>
      <c r="I21" s="109"/>
      <c r="J21" s="50"/>
      <c r="K21" s="40">
        <f>ноя.26!K21+дек.26!H21-дек.26!G21</f>
        <v>-6858.1600000000017</v>
      </c>
    </row>
    <row r="22" spans="1:12" x14ac:dyDescent="0.25">
      <c r="A22" s="111"/>
      <c r="B22" s="109">
        <v>15</v>
      </c>
      <c r="C22" s="97"/>
      <c r="D22" s="97"/>
      <c r="E22" s="97">
        <f t="shared" si="1"/>
        <v>0</v>
      </c>
      <c r="F22" s="12">
        <v>8.3800000000000008</v>
      </c>
      <c r="G22" s="40">
        <f t="shared" si="0"/>
        <v>0</v>
      </c>
      <c r="H22" s="79"/>
      <c r="I22" s="109"/>
      <c r="J22" s="50"/>
      <c r="K22" s="40">
        <f>ноя.26!K22+дек.26!H22-дек.26!G22</f>
        <v>0</v>
      </c>
    </row>
    <row r="23" spans="1:12" x14ac:dyDescent="0.25">
      <c r="A23" s="16"/>
      <c r="B23" s="109">
        <v>16</v>
      </c>
      <c r="C23" s="97"/>
      <c r="D23" s="97"/>
      <c r="E23" s="97">
        <f t="shared" si="1"/>
        <v>0</v>
      </c>
      <c r="F23" s="12">
        <v>8.3800000000000008</v>
      </c>
      <c r="G23" s="40">
        <f t="shared" si="0"/>
        <v>0</v>
      </c>
      <c r="H23" s="79"/>
      <c r="I23" s="109"/>
      <c r="J23" s="50"/>
      <c r="K23" s="40">
        <f>ноя.26!K23+дек.26!H23-дек.26!G23</f>
        <v>0</v>
      </c>
    </row>
    <row r="24" spans="1:12" x14ac:dyDescent="0.25">
      <c r="A24" s="51"/>
      <c r="B24" s="109">
        <v>17</v>
      </c>
      <c r="C24" s="97"/>
      <c r="D24" s="97"/>
      <c r="E24" s="97">
        <f t="shared" si="1"/>
        <v>0</v>
      </c>
      <c r="F24" s="68">
        <v>6.29</v>
      </c>
      <c r="G24" s="40">
        <f t="shared" si="0"/>
        <v>0</v>
      </c>
      <c r="H24" s="79"/>
      <c r="I24" s="109"/>
      <c r="J24" s="50"/>
      <c r="K24" s="40">
        <f>ноя.26!K24+дек.26!H24-дек.26!G24</f>
        <v>-9945.3800000000047</v>
      </c>
    </row>
    <row r="25" spans="1:12" x14ac:dyDescent="0.25">
      <c r="A25" s="111"/>
      <c r="B25" s="109">
        <v>18</v>
      </c>
      <c r="C25" s="97"/>
      <c r="D25" s="97"/>
      <c r="E25" s="97">
        <f t="shared" si="1"/>
        <v>0</v>
      </c>
      <c r="F25" s="13">
        <v>8.3800000000000008</v>
      </c>
      <c r="G25" s="40">
        <f t="shared" si="0"/>
        <v>0</v>
      </c>
      <c r="H25" s="79"/>
      <c r="I25" s="109"/>
      <c r="J25" s="50"/>
      <c r="K25" s="40">
        <f>ноя.26!K25+дек.26!H25-дек.26!G25</f>
        <v>-2164.869999999999</v>
      </c>
    </row>
    <row r="26" spans="1:12" x14ac:dyDescent="0.25">
      <c r="A26" s="111"/>
      <c r="B26" s="109">
        <v>19</v>
      </c>
      <c r="C26" s="97"/>
      <c r="D26" s="97"/>
      <c r="E26" s="97">
        <f t="shared" si="1"/>
        <v>0</v>
      </c>
      <c r="F26" s="13">
        <v>8.3800000000000008</v>
      </c>
      <c r="G26" s="40">
        <f t="shared" si="0"/>
        <v>0</v>
      </c>
      <c r="H26" s="79"/>
      <c r="I26" s="109"/>
      <c r="J26" s="50"/>
      <c r="K26" s="40">
        <f>ноя.26!K26+дек.26!H26-дек.26!G26</f>
        <v>712.99999999999977</v>
      </c>
    </row>
    <row r="27" spans="1:12" x14ac:dyDescent="0.25">
      <c r="A27" s="15"/>
      <c r="B27" s="109">
        <v>20</v>
      </c>
      <c r="C27" s="97"/>
      <c r="D27" s="97"/>
      <c r="E27" s="97">
        <f t="shared" si="1"/>
        <v>0</v>
      </c>
      <c r="F27" s="68">
        <v>6.29</v>
      </c>
      <c r="G27" s="40">
        <f t="shared" si="0"/>
        <v>0</v>
      </c>
      <c r="H27" s="79"/>
      <c r="I27" s="109"/>
      <c r="J27" s="50"/>
      <c r="K27" s="40">
        <f>ноя.26!K27+дек.26!H27-дек.26!G27</f>
        <v>-1735</v>
      </c>
    </row>
    <row r="28" spans="1:12" x14ac:dyDescent="0.25">
      <c r="A28" s="111"/>
      <c r="B28" s="109">
        <v>21</v>
      </c>
      <c r="C28" s="97"/>
      <c r="D28" s="97"/>
      <c r="E28" s="97">
        <f t="shared" si="1"/>
        <v>0</v>
      </c>
      <c r="F28" s="13">
        <v>8.3800000000000008</v>
      </c>
      <c r="G28" s="40">
        <f t="shared" si="0"/>
        <v>0</v>
      </c>
      <c r="H28" s="79"/>
      <c r="I28" s="109"/>
      <c r="J28" s="50"/>
      <c r="K28" s="40">
        <f>ноя.26!K28+дек.26!H28-дек.26!G28</f>
        <v>235.79999999999995</v>
      </c>
    </row>
    <row r="29" spans="1:12" x14ac:dyDescent="0.25">
      <c r="A29" s="111"/>
      <c r="B29" s="109">
        <v>22</v>
      </c>
      <c r="C29" s="97"/>
      <c r="D29" s="97"/>
      <c r="E29" s="97">
        <f t="shared" si="1"/>
        <v>0</v>
      </c>
      <c r="F29" s="70">
        <v>6.29</v>
      </c>
      <c r="G29" s="40">
        <f t="shared" si="0"/>
        <v>0</v>
      </c>
      <c r="H29" s="79"/>
      <c r="I29" s="109"/>
      <c r="J29" s="50"/>
      <c r="K29" s="40">
        <f>ноя.26!K29+дек.26!H29-дек.26!G29</f>
        <v>2.0099999999983993</v>
      </c>
    </row>
    <row r="30" spans="1:12" x14ac:dyDescent="0.25">
      <c r="A30" s="111"/>
      <c r="B30" s="109">
        <v>23</v>
      </c>
      <c r="C30" s="97"/>
      <c r="D30" s="97"/>
      <c r="E30" s="97">
        <f t="shared" si="1"/>
        <v>0</v>
      </c>
      <c r="F30" s="13">
        <v>8.3800000000000008</v>
      </c>
      <c r="G30" s="40">
        <f t="shared" si="0"/>
        <v>0</v>
      </c>
      <c r="H30" s="79"/>
      <c r="I30" s="109"/>
      <c r="J30" s="50"/>
      <c r="K30" s="40">
        <f>ноя.26!K30+дек.26!H30-дек.26!G30</f>
        <v>0</v>
      </c>
    </row>
    <row r="31" spans="1:12" x14ac:dyDescent="0.25">
      <c r="A31" s="111"/>
      <c r="B31" s="109">
        <v>24</v>
      </c>
      <c r="C31" s="97"/>
      <c r="D31" s="97"/>
      <c r="E31" s="97">
        <f t="shared" si="1"/>
        <v>0</v>
      </c>
      <c r="F31" s="13">
        <v>8.3800000000000008</v>
      </c>
      <c r="G31" s="40">
        <f t="shared" si="0"/>
        <v>0</v>
      </c>
      <c r="H31" s="79"/>
      <c r="I31" s="109"/>
      <c r="J31" s="50"/>
      <c r="K31" s="40">
        <f>ноя.26!K31+дек.26!H31-дек.26!G31</f>
        <v>0</v>
      </c>
    </row>
    <row r="32" spans="1:12" x14ac:dyDescent="0.25">
      <c r="A32" s="15"/>
      <c r="B32" s="109">
        <v>25</v>
      </c>
      <c r="C32" s="97"/>
      <c r="D32" s="97"/>
      <c r="E32" s="97">
        <f t="shared" si="1"/>
        <v>0</v>
      </c>
      <c r="F32" s="70">
        <v>6.29</v>
      </c>
      <c r="G32" s="40">
        <f t="shared" si="0"/>
        <v>0</v>
      </c>
      <c r="H32" s="79"/>
      <c r="I32" s="109"/>
      <c r="J32" s="50"/>
      <c r="K32" s="40">
        <f>ноя.26!K32+дек.26!H32-дек.26!G32</f>
        <v>-1629.2500000000005</v>
      </c>
    </row>
    <row r="33" spans="1:11" x14ac:dyDescent="0.25">
      <c r="A33" s="111"/>
      <c r="B33" s="109">
        <v>26</v>
      </c>
      <c r="C33" s="97"/>
      <c r="D33" s="97"/>
      <c r="E33" s="97">
        <f t="shared" si="1"/>
        <v>0</v>
      </c>
      <c r="F33" s="70">
        <v>6.29</v>
      </c>
      <c r="G33" s="40">
        <f t="shared" si="0"/>
        <v>0</v>
      </c>
      <c r="H33" s="79"/>
      <c r="I33" s="109"/>
      <c r="J33" s="50"/>
      <c r="K33" s="40">
        <f>ноя.26!K33+дек.26!H33-дек.26!G33</f>
        <v>0</v>
      </c>
    </row>
    <row r="34" spans="1:11" x14ac:dyDescent="0.25">
      <c r="A34" s="111"/>
      <c r="B34" s="109">
        <v>27</v>
      </c>
      <c r="C34" s="97"/>
      <c r="D34" s="97"/>
      <c r="E34" s="97">
        <f t="shared" si="1"/>
        <v>0</v>
      </c>
      <c r="F34" s="13">
        <v>8.3800000000000008</v>
      </c>
      <c r="G34" s="40">
        <f t="shared" si="0"/>
        <v>0</v>
      </c>
      <c r="H34" s="79"/>
      <c r="I34" s="109"/>
      <c r="J34" s="50"/>
      <c r="K34" s="40">
        <f>ноя.26!K34+дек.26!H34-дек.26!G34</f>
        <v>0</v>
      </c>
    </row>
    <row r="35" spans="1:11" x14ac:dyDescent="0.25">
      <c r="A35" s="111"/>
      <c r="B35" s="109">
        <v>28</v>
      </c>
      <c r="C35" s="97"/>
      <c r="D35" s="97"/>
      <c r="E35" s="97">
        <f t="shared" si="1"/>
        <v>0</v>
      </c>
      <c r="F35" s="13">
        <v>8.3800000000000008</v>
      </c>
      <c r="G35" s="40">
        <f t="shared" si="0"/>
        <v>0</v>
      </c>
      <c r="H35" s="79"/>
      <c r="I35" s="109"/>
      <c r="J35" s="50"/>
      <c r="K35" s="40">
        <f>ноя.26!K35+дек.26!H35-дек.26!G35</f>
        <v>0</v>
      </c>
    </row>
    <row r="36" spans="1:11" x14ac:dyDescent="0.25">
      <c r="A36" s="111"/>
      <c r="B36" s="109">
        <v>29</v>
      </c>
      <c r="C36" s="97"/>
      <c r="D36" s="97"/>
      <c r="E36" s="97">
        <f t="shared" si="1"/>
        <v>0</v>
      </c>
      <c r="F36" s="13">
        <v>8.3800000000000008</v>
      </c>
      <c r="G36" s="40">
        <f t="shared" si="0"/>
        <v>0</v>
      </c>
      <c r="H36" s="79"/>
      <c r="I36" s="109"/>
      <c r="J36" s="50"/>
      <c r="K36" s="40">
        <f>ноя.26!K36+дек.26!H36-дек.26!G36</f>
        <v>0</v>
      </c>
    </row>
    <row r="37" spans="1:11" x14ac:dyDescent="0.25">
      <c r="A37" s="111"/>
      <c r="B37" s="109">
        <v>30</v>
      </c>
      <c r="C37" s="97"/>
      <c r="D37" s="97"/>
      <c r="E37" s="97">
        <f t="shared" si="1"/>
        <v>0</v>
      </c>
      <c r="F37" s="13">
        <v>8.3800000000000008</v>
      </c>
      <c r="G37" s="40">
        <f t="shared" si="0"/>
        <v>0</v>
      </c>
      <c r="H37" s="79"/>
      <c r="I37" s="109"/>
      <c r="J37" s="50"/>
      <c r="K37" s="40">
        <f>ноя.26!K37+дек.26!H37-дек.26!G37</f>
        <v>0</v>
      </c>
    </row>
    <row r="38" spans="1:11" x14ac:dyDescent="0.25">
      <c r="A38" s="111"/>
      <c r="B38" s="109">
        <v>32</v>
      </c>
      <c r="C38" s="97"/>
      <c r="D38" s="97"/>
      <c r="E38" s="97">
        <f t="shared" si="1"/>
        <v>0</v>
      </c>
      <c r="F38" s="13">
        <v>8.3800000000000008</v>
      </c>
      <c r="G38" s="40">
        <f t="shared" si="0"/>
        <v>0</v>
      </c>
      <c r="H38" s="79"/>
      <c r="I38" s="109"/>
      <c r="J38" s="50"/>
      <c r="K38" s="40">
        <f>ноя.26!K38+дек.26!H38-дек.26!G38</f>
        <v>0</v>
      </c>
    </row>
    <row r="39" spans="1:11" x14ac:dyDescent="0.25">
      <c r="A39" s="111"/>
      <c r="B39" s="109">
        <v>34</v>
      </c>
      <c r="C39" s="97"/>
      <c r="D39" s="97"/>
      <c r="E39" s="97">
        <f t="shared" si="1"/>
        <v>0</v>
      </c>
      <c r="F39" s="13">
        <v>8.3800000000000008</v>
      </c>
      <c r="G39" s="40">
        <f t="shared" si="0"/>
        <v>0</v>
      </c>
      <c r="H39" s="79"/>
      <c r="I39" s="109"/>
      <c r="J39" s="50"/>
      <c r="K39" s="40">
        <f>ноя.26!K39+дек.26!H39-дек.26!G39</f>
        <v>0</v>
      </c>
    </row>
    <row r="40" spans="1:11" x14ac:dyDescent="0.25">
      <c r="A40" s="111"/>
      <c r="B40" s="109">
        <v>35</v>
      </c>
      <c r="C40" s="97"/>
      <c r="D40" s="97"/>
      <c r="E40" s="97">
        <f t="shared" si="1"/>
        <v>0</v>
      </c>
      <c r="F40" s="13">
        <v>8.3800000000000008</v>
      </c>
      <c r="G40" s="40">
        <f t="shared" si="0"/>
        <v>0</v>
      </c>
      <c r="H40" s="79"/>
      <c r="I40" s="109"/>
      <c r="J40" s="50"/>
      <c r="K40" s="40">
        <f>ноя.26!K40+дек.26!H40-дек.26!G40</f>
        <v>0</v>
      </c>
    </row>
    <row r="41" spans="1:11" x14ac:dyDescent="0.25">
      <c r="A41" s="111"/>
      <c r="B41" s="109">
        <v>36</v>
      </c>
      <c r="C41" s="97"/>
      <c r="D41" s="97"/>
      <c r="E41" s="97">
        <f t="shared" si="1"/>
        <v>0</v>
      </c>
      <c r="F41" s="13">
        <v>8.3800000000000008</v>
      </c>
      <c r="G41" s="40">
        <f t="shared" si="0"/>
        <v>0</v>
      </c>
      <c r="H41" s="79"/>
      <c r="I41" s="109"/>
      <c r="J41" s="50"/>
      <c r="K41" s="40">
        <f>ноя.26!K41+дек.26!H41-дек.26!G41</f>
        <v>-8919.6400000000031</v>
      </c>
    </row>
    <row r="42" spans="1:11" x14ac:dyDescent="0.25">
      <c r="A42" s="111"/>
      <c r="B42" s="109">
        <v>37</v>
      </c>
      <c r="C42" s="97"/>
      <c r="D42" s="97"/>
      <c r="E42" s="97">
        <f t="shared" si="1"/>
        <v>0</v>
      </c>
      <c r="F42" s="70">
        <v>6.29</v>
      </c>
      <c r="G42" s="40">
        <f t="shared" si="0"/>
        <v>0</v>
      </c>
      <c r="H42" s="79"/>
      <c r="I42" s="109"/>
      <c r="J42" s="50"/>
      <c r="K42" s="40">
        <f>ноя.26!K42+дек.26!H42-дек.26!G42</f>
        <v>-56627.44</v>
      </c>
    </row>
    <row r="43" spans="1:11" x14ac:dyDescent="0.25">
      <c r="A43" s="111"/>
      <c r="B43" s="109">
        <v>38</v>
      </c>
      <c r="C43" s="97"/>
      <c r="D43" s="97"/>
      <c r="E43" s="97">
        <f t="shared" si="1"/>
        <v>0</v>
      </c>
      <c r="F43" s="13">
        <v>8.3800000000000008</v>
      </c>
      <c r="G43" s="40">
        <f t="shared" si="0"/>
        <v>0</v>
      </c>
      <c r="H43" s="79"/>
      <c r="I43" s="109"/>
      <c r="J43" s="50"/>
      <c r="K43" s="40">
        <f>ноя.26!K43+дек.26!H43-дек.26!G43</f>
        <v>-733</v>
      </c>
    </row>
    <row r="44" spans="1:11" x14ac:dyDescent="0.25">
      <c r="A44" s="111"/>
      <c r="B44" s="109">
        <v>39</v>
      </c>
      <c r="C44" s="97"/>
      <c r="D44" s="97"/>
      <c r="E44" s="97">
        <f t="shared" si="1"/>
        <v>0</v>
      </c>
      <c r="F44" s="70">
        <v>0</v>
      </c>
      <c r="G44" s="40">
        <f t="shared" si="0"/>
        <v>0</v>
      </c>
      <c r="H44" s="79"/>
      <c r="I44" s="109"/>
      <c r="J44" s="50"/>
      <c r="K44" s="40">
        <f>ноя.26!K44+дек.26!H44-дек.26!G44</f>
        <v>5302.5</v>
      </c>
    </row>
    <row r="45" spans="1:11" x14ac:dyDescent="0.25">
      <c r="A45" s="111"/>
      <c r="B45" s="109">
        <v>40</v>
      </c>
      <c r="C45" s="97"/>
      <c r="D45" s="97"/>
      <c r="E45" s="97">
        <f t="shared" si="1"/>
        <v>0</v>
      </c>
      <c r="F45" s="13">
        <v>8.3800000000000008</v>
      </c>
      <c r="G45" s="40">
        <f t="shared" si="0"/>
        <v>0</v>
      </c>
      <c r="H45" s="79"/>
      <c r="I45" s="109"/>
      <c r="J45" s="50"/>
      <c r="K45" s="40">
        <f>ноя.26!K45+дек.26!H45-дек.26!G45</f>
        <v>-3858.46</v>
      </c>
    </row>
    <row r="46" spans="1:11" x14ac:dyDescent="0.25">
      <c r="A46" s="111"/>
      <c r="B46" s="109">
        <v>41</v>
      </c>
      <c r="C46" s="97"/>
      <c r="D46" s="97"/>
      <c r="E46" s="97">
        <f t="shared" si="1"/>
        <v>0</v>
      </c>
      <c r="F46" s="68">
        <v>6.29</v>
      </c>
      <c r="G46" s="40">
        <f t="shared" si="0"/>
        <v>0</v>
      </c>
      <c r="H46" s="79"/>
      <c r="I46" s="109"/>
      <c r="J46" s="50"/>
      <c r="K46" s="40">
        <f>ноя.26!K46+дек.26!H46-дек.26!G46</f>
        <v>1849.1699999999996</v>
      </c>
    </row>
    <row r="47" spans="1:11" x14ac:dyDescent="0.25">
      <c r="A47" s="111"/>
      <c r="B47" s="109">
        <v>42</v>
      </c>
      <c r="C47" s="97"/>
      <c r="D47" s="97"/>
      <c r="E47" s="97">
        <f t="shared" si="1"/>
        <v>0</v>
      </c>
      <c r="F47" s="13">
        <v>8.3800000000000008</v>
      </c>
      <c r="G47" s="40">
        <f t="shared" si="0"/>
        <v>0</v>
      </c>
      <c r="H47" s="79"/>
      <c r="I47" s="109"/>
      <c r="J47" s="50"/>
      <c r="K47" s="40">
        <f>ноя.26!K47+дек.26!H47-дек.26!G47</f>
        <v>-609.00000000000182</v>
      </c>
    </row>
    <row r="48" spans="1:11" x14ac:dyDescent="0.25">
      <c r="A48" s="111"/>
      <c r="B48" s="109">
        <v>43</v>
      </c>
      <c r="C48" s="97"/>
      <c r="D48" s="97"/>
      <c r="E48" s="97">
        <f t="shared" si="1"/>
        <v>0</v>
      </c>
      <c r="F48" s="68">
        <v>6.29</v>
      </c>
      <c r="G48" s="40">
        <f t="shared" si="0"/>
        <v>0</v>
      </c>
      <c r="H48" s="79"/>
      <c r="I48" s="109"/>
      <c r="J48" s="50"/>
      <c r="K48" s="40">
        <f>ноя.26!K48+дек.26!H48-дек.26!G48</f>
        <v>6032.9399999999987</v>
      </c>
    </row>
    <row r="49" spans="1:11" x14ac:dyDescent="0.25">
      <c r="A49" s="111"/>
      <c r="B49" s="109">
        <v>44</v>
      </c>
      <c r="C49" s="97"/>
      <c r="D49" s="97"/>
      <c r="E49" s="97">
        <f t="shared" si="1"/>
        <v>0</v>
      </c>
      <c r="F49" s="13">
        <v>8.3800000000000008</v>
      </c>
      <c r="G49" s="40">
        <f t="shared" si="0"/>
        <v>0</v>
      </c>
      <c r="H49" s="79"/>
      <c r="I49" s="109"/>
      <c r="J49" s="50"/>
      <c r="K49" s="40">
        <f>ноя.26!K49+дек.26!H49-дек.26!G49</f>
        <v>0</v>
      </c>
    </row>
    <row r="50" spans="1:11" x14ac:dyDescent="0.25">
      <c r="A50" s="111"/>
      <c r="B50" s="109">
        <v>45</v>
      </c>
      <c r="C50" s="97"/>
      <c r="D50" s="97"/>
      <c r="E50" s="97">
        <f t="shared" si="1"/>
        <v>0</v>
      </c>
      <c r="F50" s="13">
        <v>8.3800000000000008</v>
      </c>
      <c r="G50" s="40">
        <f t="shared" si="0"/>
        <v>0</v>
      </c>
      <c r="H50" s="79"/>
      <c r="I50" s="109"/>
      <c r="J50" s="50"/>
      <c r="K50" s="40">
        <f>ноя.26!K50+дек.26!H50-дек.26!G50</f>
        <v>-21.990000000000002</v>
      </c>
    </row>
    <row r="51" spans="1:11" x14ac:dyDescent="0.25">
      <c r="A51" s="111"/>
      <c r="B51" s="109">
        <v>46</v>
      </c>
      <c r="C51" s="97"/>
      <c r="D51" s="97"/>
      <c r="E51" s="97">
        <f t="shared" si="1"/>
        <v>0</v>
      </c>
      <c r="F51" s="68">
        <v>6.29</v>
      </c>
      <c r="G51" s="40">
        <f t="shared" si="0"/>
        <v>0</v>
      </c>
      <c r="H51" s="79"/>
      <c r="I51" s="109"/>
      <c r="J51" s="50"/>
      <c r="K51" s="40">
        <f>ноя.26!K51+дек.26!H51-дек.26!G51</f>
        <v>373.22999999999979</v>
      </c>
    </row>
    <row r="52" spans="1:11" x14ac:dyDescent="0.25">
      <c r="A52" s="111"/>
      <c r="B52" s="109">
        <v>47</v>
      </c>
      <c r="C52" s="97"/>
      <c r="D52" s="97"/>
      <c r="E52" s="97">
        <f t="shared" si="1"/>
        <v>0</v>
      </c>
      <c r="F52" s="13">
        <v>8.3800000000000008</v>
      </c>
      <c r="G52" s="40">
        <f t="shared" si="0"/>
        <v>0</v>
      </c>
      <c r="H52" s="79"/>
      <c r="I52" s="109"/>
      <c r="J52" s="50"/>
      <c r="K52" s="40">
        <f>ноя.26!K52+дек.26!H52-дек.26!G52</f>
        <v>-4873.83</v>
      </c>
    </row>
    <row r="53" spans="1:11" x14ac:dyDescent="0.25">
      <c r="A53" s="115"/>
      <c r="B53" s="109">
        <v>48</v>
      </c>
      <c r="C53" s="97"/>
      <c r="D53" s="97"/>
      <c r="E53" s="97">
        <f t="shared" si="1"/>
        <v>0</v>
      </c>
      <c r="F53" s="68">
        <v>6.29</v>
      </c>
      <c r="G53" s="40">
        <f t="shared" si="0"/>
        <v>0</v>
      </c>
      <c r="H53" s="79"/>
      <c r="I53" s="109"/>
      <c r="J53" s="50"/>
      <c r="K53" s="40">
        <f>ноя.26!K53+дек.26!H53-дек.26!G53</f>
        <v>988.8900000000001</v>
      </c>
    </row>
    <row r="54" spans="1:11" x14ac:dyDescent="0.25">
      <c r="A54" s="111"/>
      <c r="B54" s="109">
        <v>49</v>
      </c>
      <c r="C54" s="97"/>
      <c r="D54" s="97"/>
      <c r="E54" s="97">
        <f t="shared" si="1"/>
        <v>0</v>
      </c>
      <c r="F54" s="13">
        <v>8.3800000000000008</v>
      </c>
      <c r="G54" s="40">
        <f t="shared" si="0"/>
        <v>0</v>
      </c>
      <c r="H54" s="79"/>
      <c r="I54" s="109"/>
      <c r="J54" s="50"/>
      <c r="K54" s="40">
        <f>ноя.26!K54+дек.26!H54-дек.26!G54</f>
        <v>-7869.3200000000006</v>
      </c>
    </row>
    <row r="55" spans="1:11" x14ac:dyDescent="0.25">
      <c r="A55" s="111"/>
      <c r="B55" s="109">
        <v>50</v>
      </c>
      <c r="C55" s="97"/>
      <c r="D55" s="97"/>
      <c r="E55" s="97">
        <f t="shared" si="1"/>
        <v>0</v>
      </c>
      <c r="F55" s="13">
        <v>8.3800000000000008</v>
      </c>
      <c r="G55" s="40">
        <f t="shared" si="0"/>
        <v>0</v>
      </c>
      <c r="H55" s="79"/>
      <c r="I55" s="109"/>
      <c r="J55" s="50"/>
      <c r="K55" s="40">
        <f>ноя.26!K55+дек.26!H55-дек.26!G55</f>
        <v>664.97</v>
      </c>
    </row>
    <row r="56" spans="1:11" x14ac:dyDescent="0.25">
      <c r="A56" s="111"/>
      <c r="B56" s="109">
        <v>51</v>
      </c>
      <c r="C56" s="97"/>
      <c r="D56" s="97"/>
      <c r="E56" s="97">
        <f t="shared" si="1"/>
        <v>0</v>
      </c>
      <c r="F56" s="13">
        <v>8.3800000000000008</v>
      </c>
      <c r="G56" s="40">
        <f t="shared" si="0"/>
        <v>0</v>
      </c>
      <c r="H56" s="79"/>
      <c r="I56" s="109"/>
      <c r="J56" s="50"/>
      <c r="K56" s="40">
        <f>ноя.26!K56+дек.26!H56-дек.26!G56</f>
        <v>0</v>
      </c>
    </row>
    <row r="57" spans="1:11" x14ac:dyDescent="0.25">
      <c r="A57" s="111"/>
      <c r="B57" s="109">
        <v>52</v>
      </c>
      <c r="C57" s="97"/>
      <c r="D57" s="97"/>
      <c r="E57" s="97">
        <f t="shared" si="1"/>
        <v>0</v>
      </c>
      <c r="F57" s="13">
        <v>8.3800000000000008</v>
      </c>
      <c r="G57" s="40">
        <f t="shared" si="0"/>
        <v>0</v>
      </c>
      <c r="H57" s="79"/>
      <c r="I57" s="109"/>
      <c r="J57" s="50"/>
      <c r="K57" s="40">
        <f>ноя.26!K57+дек.26!H57-дек.26!G57</f>
        <v>0</v>
      </c>
    </row>
    <row r="58" spans="1:11" x14ac:dyDescent="0.25">
      <c r="A58" s="111"/>
      <c r="B58" s="109">
        <v>53</v>
      </c>
      <c r="C58" s="97"/>
      <c r="D58" s="97"/>
      <c r="E58" s="97">
        <f t="shared" si="1"/>
        <v>0</v>
      </c>
      <c r="F58" s="13">
        <v>8.3800000000000008</v>
      </c>
      <c r="G58" s="40">
        <f t="shared" si="0"/>
        <v>0</v>
      </c>
      <c r="H58" s="79"/>
      <c r="I58" s="109"/>
      <c r="J58" s="50"/>
      <c r="K58" s="40">
        <f>ноя.26!K58+дек.26!H58-дек.26!G58</f>
        <v>0</v>
      </c>
    </row>
    <row r="59" spans="1:11" x14ac:dyDescent="0.25">
      <c r="A59" s="115"/>
      <c r="B59" s="114">
        <v>54</v>
      </c>
      <c r="C59" s="97"/>
      <c r="D59" s="97"/>
      <c r="E59" s="97">
        <f t="shared" si="1"/>
        <v>0</v>
      </c>
      <c r="F59" s="70">
        <v>6.29</v>
      </c>
      <c r="G59" s="40">
        <f t="shared" si="0"/>
        <v>0</v>
      </c>
      <c r="H59" s="79"/>
      <c r="I59" s="109"/>
      <c r="J59" s="50"/>
      <c r="K59" s="40">
        <f>ноя.26!K59+дек.26!H59-дек.26!G59</f>
        <v>-21455.190000000002</v>
      </c>
    </row>
    <row r="60" spans="1:11" x14ac:dyDescent="0.25">
      <c r="A60" s="111"/>
      <c r="B60" s="109">
        <v>55</v>
      </c>
      <c r="C60" s="97"/>
      <c r="D60" s="97"/>
      <c r="E60" s="97">
        <f t="shared" si="1"/>
        <v>0</v>
      </c>
      <c r="F60" s="13">
        <v>8.3800000000000008</v>
      </c>
      <c r="G60" s="40">
        <f t="shared" si="0"/>
        <v>0</v>
      </c>
      <c r="H60" s="79"/>
      <c r="I60" s="109"/>
      <c r="J60" s="50"/>
      <c r="K60" s="40">
        <f>ноя.26!K60+дек.26!H60-дек.26!G60</f>
        <v>0</v>
      </c>
    </row>
    <row r="61" spans="1:11" x14ac:dyDescent="0.25">
      <c r="A61" s="111"/>
      <c r="B61" s="109">
        <v>56</v>
      </c>
      <c r="C61" s="97"/>
      <c r="D61" s="97"/>
      <c r="E61" s="97">
        <f t="shared" si="1"/>
        <v>0</v>
      </c>
      <c r="F61" s="13">
        <v>8.3800000000000008</v>
      </c>
      <c r="G61" s="40">
        <f t="shared" si="0"/>
        <v>0</v>
      </c>
      <c r="H61" s="79"/>
      <c r="I61" s="109"/>
      <c r="J61" s="50"/>
      <c r="K61" s="40">
        <f>ноя.26!K61+дек.26!H61-дек.26!G61</f>
        <v>-6603.5199999999995</v>
      </c>
    </row>
    <row r="62" spans="1:11" x14ac:dyDescent="0.25">
      <c r="A62" s="111"/>
      <c r="B62" s="109">
        <v>57</v>
      </c>
      <c r="C62" s="97"/>
      <c r="D62" s="97"/>
      <c r="E62" s="97">
        <f t="shared" si="1"/>
        <v>0</v>
      </c>
      <c r="F62" s="70">
        <v>6.29</v>
      </c>
      <c r="G62" s="40">
        <f t="shared" si="0"/>
        <v>0</v>
      </c>
      <c r="H62" s="79"/>
      <c r="I62" s="109"/>
      <c r="J62" s="50"/>
      <c r="K62" s="40">
        <f>ноя.26!K62+дек.26!H62-дек.26!G62</f>
        <v>-14475.710000000001</v>
      </c>
    </row>
    <row r="63" spans="1:11" x14ac:dyDescent="0.25">
      <c r="A63" s="111"/>
      <c r="B63" s="109">
        <v>58</v>
      </c>
      <c r="C63" s="97"/>
      <c r="D63" s="97"/>
      <c r="E63" s="97">
        <f t="shared" si="1"/>
        <v>0</v>
      </c>
      <c r="F63" s="70">
        <v>6.29</v>
      </c>
      <c r="G63" s="40">
        <f t="shared" si="0"/>
        <v>0</v>
      </c>
      <c r="H63" s="79"/>
      <c r="I63" s="109"/>
      <c r="J63" s="50"/>
      <c r="K63" s="40">
        <f>ноя.26!K63+дек.26!H63-дек.26!G63</f>
        <v>-1554.7999999999997</v>
      </c>
    </row>
    <row r="64" spans="1:11" x14ac:dyDescent="0.25">
      <c r="A64" s="17"/>
      <c r="B64" s="109">
        <v>60</v>
      </c>
      <c r="C64" s="97"/>
      <c r="D64" s="97"/>
      <c r="E64" s="97">
        <f t="shared" si="1"/>
        <v>0</v>
      </c>
      <c r="F64" s="13">
        <v>8.3800000000000008</v>
      </c>
      <c r="G64" s="40">
        <f t="shared" si="0"/>
        <v>0</v>
      </c>
      <c r="H64" s="79"/>
      <c r="I64" s="109"/>
      <c r="J64" s="50"/>
      <c r="K64" s="40">
        <f>ноя.26!K64+дек.26!H64-дек.26!G64</f>
        <v>949.74999999999955</v>
      </c>
    </row>
    <row r="65" spans="1:12" x14ac:dyDescent="0.25">
      <c r="A65" s="115"/>
      <c r="B65" s="109">
        <v>61</v>
      </c>
      <c r="C65" s="97"/>
      <c r="D65" s="97"/>
      <c r="E65" s="97">
        <f t="shared" si="1"/>
        <v>0</v>
      </c>
      <c r="F65" s="68">
        <v>6.29</v>
      </c>
      <c r="G65" s="40">
        <f t="shared" si="0"/>
        <v>0</v>
      </c>
      <c r="H65" s="79"/>
      <c r="I65" s="109"/>
      <c r="J65" s="50"/>
      <c r="K65" s="40">
        <f>ноя.26!K65+дек.26!H65-дек.26!G65</f>
        <v>2125.9900000000043</v>
      </c>
    </row>
    <row r="66" spans="1:12" x14ac:dyDescent="0.25">
      <c r="A66" s="111"/>
      <c r="B66" s="109">
        <v>62</v>
      </c>
      <c r="C66" s="97"/>
      <c r="D66" s="97"/>
      <c r="E66" s="97">
        <f t="shared" si="1"/>
        <v>0</v>
      </c>
      <c r="F66" s="13">
        <v>8.3800000000000008</v>
      </c>
      <c r="G66" s="40">
        <f t="shared" si="0"/>
        <v>0</v>
      </c>
      <c r="H66" s="79"/>
      <c r="I66" s="109"/>
      <c r="J66" s="50"/>
      <c r="K66" s="40">
        <f>ноя.26!K66+дек.26!H66-дек.26!G66</f>
        <v>7763.52</v>
      </c>
    </row>
    <row r="67" spans="1:12" x14ac:dyDescent="0.25">
      <c r="A67" s="115"/>
      <c r="B67" s="109">
        <v>63</v>
      </c>
      <c r="C67" s="97"/>
      <c r="D67" s="97"/>
      <c r="E67" s="97">
        <f t="shared" si="1"/>
        <v>0</v>
      </c>
      <c r="F67" s="68">
        <v>6.29</v>
      </c>
      <c r="G67" s="40">
        <f t="shared" si="0"/>
        <v>0</v>
      </c>
      <c r="H67" s="79"/>
      <c r="I67" s="109"/>
      <c r="J67" s="50"/>
      <c r="K67" s="40">
        <f>ноя.26!K67+дек.26!H67-дек.26!G67</f>
        <v>491.58999999999992</v>
      </c>
    </row>
    <row r="68" spans="1:12" x14ac:dyDescent="0.25">
      <c r="A68" s="111"/>
      <c r="B68" s="109">
        <v>64</v>
      </c>
      <c r="C68" s="97"/>
      <c r="D68" s="97"/>
      <c r="E68" s="97">
        <f t="shared" si="1"/>
        <v>0</v>
      </c>
      <c r="F68" s="68">
        <v>6.29</v>
      </c>
      <c r="G68" s="40">
        <f t="shared" si="0"/>
        <v>0</v>
      </c>
      <c r="H68" s="79"/>
      <c r="I68" s="109"/>
      <c r="J68" s="50"/>
      <c r="K68" s="40">
        <f>ноя.26!K68+дек.26!H68-дек.26!G68</f>
        <v>-961.51999999999987</v>
      </c>
    </row>
    <row r="69" spans="1:12" x14ac:dyDescent="0.25">
      <c r="A69" s="111"/>
      <c r="B69" s="109">
        <v>65</v>
      </c>
      <c r="C69" s="97"/>
      <c r="D69" s="97"/>
      <c r="E69" s="97">
        <f t="shared" si="1"/>
        <v>0</v>
      </c>
      <c r="F69" s="13">
        <v>8.3800000000000008</v>
      </c>
      <c r="G69" s="40">
        <f t="shared" si="0"/>
        <v>0</v>
      </c>
      <c r="H69" s="79"/>
      <c r="I69" s="109"/>
      <c r="J69" s="50"/>
      <c r="K69" s="40">
        <f>ноя.26!K69+дек.26!H69-дек.26!G69</f>
        <v>-952.42000000000007</v>
      </c>
    </row>
    <row r="70" spans="1:12" x14ac:dyDescent="0.25">
      <c r="A70" s="111"/>
      <c r="B70" s="109">
        <v>67</v>
      </c>
      <c r="C70" s="97"/>
      <c r="D70" s="97"/>
      <c r="E70" s="97">
        <f t="shared" si="1"/>
        <v>0</v>
      </c>
      <c r="F70" s="13">
        <v>8.3800000000000008</v>
      </c>
      <c r="G70" s="40">
        <f t="shared" si="0"/>
        <v>0</v>
      </c>
      <c r="H70" s="79"/>
      <c r="I70" s="109"/>
      <c r="J70" s="50"/>
      <c r="K70" s="40">
        <f>ноя.26!K70+дек.26!H70-дек.26!G70</f>
        <v>-3371.7899999999991</v>
      </c>
    </row>
    <row r="71" spans="1:12" x14ac:dyDescent="0.25">
      <c r="A71" s="111"/>
      <c r="B71" s="109">
        <v>68</v>
      </c>
      <c r="C71" s="97"/>
      <c r="D71" s="97"/>
      <c r="E71" s="97">
        <f t="shared" si="1"/>
        <v>0</v>
      </c>
      <c r="F71" s="68">
        <v>6.29</v>
      </c>
      <c r="G71" s="40">
        <f t="shared" si="0"/>
        <v>0</v>
      </c>
      <c r="H71" s="79"/>
      <c r="I71" s="109"/>
      <c r="J71" s="50"/>
      <c r="K71" s="40">
        <f>ноя.26!K71+дек.26!H71-дек.26!G71</f>
        <v>-8525.630000000001</v>
      </c>
    </row>
    <row r="72" spans="1:12" x14ac:dyDescent="0.25">
      <c r="A72" s="111"/>
      <c r="B72" s="109">
        <v>69</v>
      </c>
      <c r="C72" s="97"/>
      <c r="D72" s="97"/>
      <c r="E72" s="97">
        <f t="shared" si="1"/>
        <v>0</v>
      </c>
      <c r="F72" s="68">
        <v>6.29</v>
      </c>
      <c r="G72" s="40">
        <f t="shared" si="0"/>
        <v>0</v>
      </c>
      <c r="H72" s="79"/>
      <c r="I72" s="109"/>
      <c r="J72" s="50"/>
      <c r="K72" s="40">
        <f>ноя.26!K72+дек.26!H72-дек.26!G72</f>
        <v>314.87999999999738</v>
      </c>
      <c r="L72">
        <v>14953917</v>
      </c>
    </row>
    <row r="73" spans="1:12" x14ac:dyDescent="0.25">
      <c r="A73" s="111"/>
      <c r="B73" s="109">
        <v>70</v>
      </c>
      <c r="C73" s="97"/>
      <c r="D73" s="97"/>
      <c r="E73" s="97">
        <f t="shared" ref="E73:E139" si="2">D73-C73</f>
        <v>0</v>
      </c>
      <c r="F73" s="68">
        <v>6.29</v>
      </c>
      <c r="G73" s="40">
        <f t="shared" ref="G73:G140" si="3">F73*E73</f>
        <v>0</v>
      </c>
      <c r="H73" s="79"/>
      <c r="I73" s="109"/>
      <c r="J73" s="50"/>
      <c r="K73" s="40">
        <f>ноя.26!K73+дек.26!H73-дек.26!G73</f>
        <v>2332.1699999999983</v>
      </c>
    </row>
    <row r="74" spans="1:12" x14ac:dyDescent="0.25">
      <c r="A74" s="111"/>
      <c r="B74" s="109">
        <v>71</v>
      </c>
      <c r="C74" s="97"/>
      <c r="D74" s="97"/>
      <c r="E74" s="97">
        <f t="shared" si="2"/>
        <v>0</v>
      </c>
      <c r="F74" s="68">
        <v>6.29</v>
      </c>
      <c r="G74" s="40">
        <f t="shared" si="3"/>
        <v>0</v>
      </c>
      <c r="H74" s="79"/>
      <c r="I74" s="109"/>
      <c r="J74" s="50"/>
      <c r="K74" s="40">
        <f>ноя.26!K74+дек.26!H74-дек.26!G74</f>
        <v>2.9999999998835847E-2</v>
      </c>
    </row>
    <row r="75" spans="1:12" x14ac:dyDescent="0.25">
      <c r="A75" s="111"/>
      <c r="B75" s="109">
        <v>72</v>
      </c>
      <c r="C75" s="97"/>
      <c r="D75" s="97"/>
      <c r="E75" s="97">
        <f t="shared" si="2"/>
        <v>0</v>
      </c>
      <c r="F75" s="13">
        <v>8.3800000000000008</v>
      </c>
      <c r="G75" s="40">
        <f t="shared" si="3"/>
        <v>0</v>
      </c>
      <c r="H75" s="79"/>
      <c r="I75" s="109"/>
      <c r="J75" s="50"/>
      <c r="K75" s="40">
        <f>ноя.26!K75+дек.26!H75-дек.26!G75</f>
        <v>301.01000000000022</v>
      </c>
    </row>
    <row r="76" spans="1:12" x14ac:dyDescent="0.25">
      <c r="A76" s="111"/>
      <c r="B76" s="109">
        <v>73</v>
      </c>
      <c r="C76" s="97"/>
      <c r="D76" s="97"/>
      <c r="E76" s="97">
        <f t="shared" si="2"/>
        <v>0</v>
      </c>
      <c r="F76" s="13">
        <v>8.3800000000000008</v>
      </c>
      <c r="G76" s="40">
        <f t="shared" si="3"/>
        <v>0</v>
      </c>
      <c r="H76" s="79"/>
      <c r="I76" s="109"/>
      <c r="J76" s="50"/>
      <c r="K76" s="40">
        <f>ноя.26!K76+дек.26!H76-дек.26!G76</f>
        <v>-16487.82</v>
      </c>
    </row>
    <row r="77" spans="1:12" x14ac:dyDescent="0.25">
      <c r="A77" s="111"/>
      <c r="B77" s="109">
        <v>74</v>
      </c>
      <c r="C77" s="97"/>
      <c r="D77" s="97"/>
      <c r="E77" s="97">
        <f t="shared" si="2"/>
        <v>0</v>
      </c>
      <c r="F77" s="13">
        <v>8.3800000000000008</v>
      </c>
      <c r="G77" s="40">
        <f t="shared" si="3"/>
        <v>0</v>
      </c>
      <c r="H77" s="79"/>
      <c r="I77" s="109"/>
      <c r="J77" s="50"/>
      <c r="K77" s="40">
        <f>ноя.26!K77+дек.26!H77-дек.26!G77</f>
        <v>0</v>
      </c>
    </row>
    <row r="78" spans="1:12" x14ac:dyDescent="0.25">
      <c r="A78" s="111"/>
      <c r="B78" s="109">
        <v>75</v>
      </c>
      <c r="C78" s="97"/>
      <c r="D78" s="97"/>
      <c r="E78" s="97">
        <f t="shared" si="2"/>
        <v>0</v>
      </c>
      <c r="F78" s="13">
        <v>8.3800000000000008</v>
      </c>
      <c r="G78" s="40">
        <f t="shared" si="3"/>
        <v>0</v>
      </c>
      <c r="H78" s="79"/>
      <c r="I78" s="109"/>
      <c r="J78" s="50"/>
      <c r="K78" s="40">
        <f>ноя.26!K78+дек.26!H78-дек.26!G78</f>
        <v>0</v>
      </c>
    </row>
    <row r="79" spans="1:12" x14ac:dyDescent="0.25">
      <c r="A79" s="111"/>
      <c r="B79" s="109">
        <v>76</v>
      </c>
      <c r="C79" s="97"/>
      <c r="D79" s="97"/>
      <c r="E79" s="97">
        <f t="shared" si="2"/>
        <v>0</v>
      </c>
      <c r="F79" s="13">
        <v>8.3800000000000008</v>
      </c>
      <c r="G79" s="40">
        <f t="shared" si="3"/>
        <v>0</v>
      </c>
      <c r="H79" s="79"/>
      <c r="I79" s="109"/>
      <c r="J79" s="50"/>
      <c r="K79" s="40">
        <f>ноя.26!K79+дек.26!H79-дек.26!G79</f>
        <v>-309.98</v>
      </c>
    </row>
    <row r="80" spans="1:12" x14ac:dyDescent="0.25">
      <c r="A80" s="111"/>
      <c r="B80" s="109">
        <v>77</v>
      </c>
      <c r="C80" s="97"/>
      <c r="D80" s="97"/>
      <c r="E80" s="97">
        <f t="shared" si="2"/>
        <v>0</v>
      </c>
      <c r="F80" s="13">
        <v>8.3800000000000008</v>
      </c>
      <c r="G80" s="40">
        <f t="shared" si="3"/>
        <v>0</v>
      </c>
      <c r="H80" s="79"/>
      <c r="I80" s="109"/>
      <c r="J80" s="50"/>
      <c r="K80" s="40">
        <f>ноя.26!K80+дек.26!H80-дек.26!G80</f>
        <v>547.42999999999893</v>
      </c>
    </row>
    <row r="81" spans="1:11" x14ac:dyDescent="0.25">
      <c r="A81" s="15"/>
      <c r="B81" s="109">
        <v>79</v>
      </c>
      <c r="C81" s="97"/>
      <c r="D81" s="97"/>
      <c r="E81" s="97">
        <f t="shared" si="2"/>
        <v>0</v>
      </c>
      <c r="F81" s="13">
        <v>8.3800000000000008</v>
      </c>
      <c r="G81" s="40">
        <f t="shared" si="3"/>
        <v>0</v>
      </c>
      <c r="H81" s="79"/>
      <c r="I81" s="109"/>
      <c r="J81" s="50"/>
      <c r="K81" s="40">
        <f>ноя.26!K81+дек.26!H81-дек.26!G81</f>
        <v>2803.76</v>
      </c>
    </row>
    <row r="82" spans="1:11" x14ac:dyDescent="0.25">
      <c r="A82" s="111"/>
      <c r="B82" s="109">
        <v>80</v>
      </c>
      <c r="C82" s="97"/>
      <c r="D82" s="97"/>
      <c r="E82" s="97">
        <f t="shared" si="2"/>
        <v>0</v>
      </c>
      <c r="F82" s="13">
        <v>8.3800000000000008</v>
      </c>
      <c r="G82" s="40">
        <f t="shared" si="3"/>
        <v>0</v>
      </c>
      <c r="H82" s="79"/>
      <c r="I82" s="109"/>
      <c r="J82" s="50"/>
      <c r="K82" s="40">
        <f>ноя.26!K82+дек.26!H82-дек.26!G82</f>
        <v>-28123.520000000004</v>
      </c>
    </row>
    <row r="83" spans="1:11" x14ac:dyDescent="0.25">
      <c r="A83" s="111"/>
      <c r="B83" s="109">
        <v>81</v>
      </c>
      <c r="C83" s="97"/>
      <c r="D83" s="97"/>
      <c r="E83" s="97">
        <f t="shared" si="2"/>
        <v>0</v>
      </c>
      <c r="F83" s="68">
        <v>6.29</v>
      </c>
      <c r="G83" s="40">
        <f t="shared" si="3"/>
        <v>0</v>
      </c>
      <c r="H83" s="79"/>
      <c r="I83" s="109"/>
      <c r="J83" s="50"/>
      <c r="K83" s="40">
        <f>ноя.26!K83+дек.26!H83-дек.26!G83</f>
        <v>6613.83</v>
      </c>
    </row>
    <row r="84" spans="1:11" x14ac:dyDescent="0.25">
      <c r="A84" s="111"/>
      <c r="B84" s="109">
        <v>82</v>
      </c>
      <c r="C84" s="97"/>
      <c r="D84" s="97"/>
      <c r="E84" s="97">
        <f t="shared" si="2"/>
        <v>0</v>
      </c>
      <c r="F84" s="68">
        <v>6.29</v>
      </c>
      <c r="G84" s="40">
        <f t="shared" si="3"/>
        <v>0</v>
      </c>
      <c r="H84" s="79"/>
      <c r="I84" s="109"/>
      <c r="J84" s="50"/>
      <c r="K84" s="40">
        <f>ноя.26!K84+дек.26!H84-дек.26!G84</f>
        <v>3746.33</v>
      </c>
    </row>
    <row r="85" spans="1:11" x14ac:dyDescent="0.25">
      <c r="A85" s="111"/>
      <c r="B85" s="109">
        <v>83</v>
      </c>
      <c r="C85" s="97"/>
      <c r="D85" s="97"/>
      <c r="E85" s="97">
        <f t="shared" si="2"/>
        <v>0</v>
      </c>
      <c r="F85" s="68">
        <v>6.29</v>
      </c>
      <c r="G85" s="40">
        <f t="shared" si="3"/>
        <v>0</v>
      </c>
      <c r="H85" s="79"/>
      <c r="I85" s="109"/>
      <c r="J85" s="50"/>
      <c r="K85" s="40">
        <f>ноя.26!K85+дек.26!H85-дек.26!G85</f>
        <v>-585.66000000000054</v>
      </c>
    </row>
    <row r="86" spans="1:11" x14ac:dyDescent="0.25">
      <c r="A86" s="111"/>
      <c r="B86" s="109">
        <v>84</v>
      </c>
      <c r="C86" s="97"/>
      <c r="D86" s="97"/>
      <c r="E86" s="97">
        <f t="shared" si="2"/>
        <v>0</v>
      </c>
      <c r="F86" s="13">
        <v>8.3800000000000008</v>
      </c>
      <c r="G86" s="40">
        <f t="shared" si="3"/>
        <v>0</v>
      </c>
      <c r="H86" s="79"/>
      <c r="I86" s="109"/>
      <c r="J86" s="50"/>
      <c r="K86" s="40">
        <f>ноя.26!K86+дек.26!H86-дек.26!G86</f>
        <v>-2991.98</v>
      </c>
    </row>
    <row r="87" spans="1:11" x14ac:dyDescent="0.25">
      <c r="A87" s="15"/>
      <c r="B87" s="109">
        <v>85</v>
      </c>
      <c r="C87" s="97"/>
      <c r="D87" s="97"/>
      <c r="E87" s="97">
        <f t="shared" si="2"/>
        <v>0</v>
      </c>
      <c r="F87" s="13">
        <v>8.3800000000000008</v>
      </c>
      <c r="G87" s="40">
        <f t="shared" si="3"/>
        <v>0</v>
      </c>
      <c r="H87" s="79"/>
      <c r="I87" s="109"/>
      <c r="J87" s="50"/>
      <c r="K87" s="40">
        <f>ноя.26!K87+дек.26!H87-дек.26!G87</f>
        <v>2573.2600000000002</v>
      </c>
    </row>
    <row r="88" spans="1:11" x14ac:dyDescent="0.25">
      <c r="A88" s="111"/>
      <c r="B88" s="109">
        <v>86</v>
      </c>
      <c r="C88" s="97"/>
      <c r="D88" s="97"/>
      <c r="E88" s="97">
        <f t="shared" si="2"/>
        <v>0</v>
      </c>
      <c r="F88" s="13">
        <v>8.3800000000000008</v>
      </c>
      <c r="G88" s="40">
        <f t="shared" si="3"/>
        <v>0</v>
      </c>
      <c r="H88" s="79"/>
      <c r="I88" s="109"/>
      <c r="J88" s="50"/>
      <c r="K88" s="40">
        <f>ноя.26!K88+дек.26!H88-дек.26!G88</f>
        <v>0</v>
      </c>
    </row>
    <row r="89" spans="1:11" x14ac:dyDescent="0.25">
      <c r="A89" s="111"/>
      <c r="B89" s="109">
        <v>87</v>
      </c>
      <c r="C89" s="97"/>
      <c r="D89" s="97"/>
      <c r="E89" s="97">
        <f t="shared" si="2"/>
        <v>0</v>
      </c>
      <c r="F89" s="13">
        <v>8.3800000000000008</v>
      </c>
      <c r="G89" s="40">
        <f t="shared" si="3"/>
        <v>0</v>
      </c>
      <c r="H89" s="79"/>
      <c r="I89" s="109"/>
      <c r="J89" s="50"/>
      <c r="K89" s="40">
        <f>ноя.26!K89+дек.26!H89-дек.26!G89</f>
        <v>-19483.97</v>
      </c>
    </row>
    <row r="90" spans="1:11" x14ac:dyDescent="0.25">
      <c r="A90" s="111"/>
      <c r="B90" s="109">
        <v>88</v>
      </c>
      <c r="C90" s="97"/>
      <c r="D90" s="97"/>
      <c r="E90" s="97">
        <f t="shared" si="2"/>
        <v>0</v>
      </c>
      <c r="F90" s="13">
        <v>8.3800000000000008</v>
      </c>
      <c r="G90" s="40">
        <f t="shared" si="3"/>
        <v>0</v>
      </c>
      <c r="H90" s="79"/>
      <c r="I90" s="109"/>
      <c r="J90" s="50"/>
      <c r="K90" s="40">
        <f>ноя.26!K90+дек.26!H90-дек.26!G90</f>
        <v>-26915.63</v>
      </c>
    </row>
    <row r="91" spans="1:11" x14ac:dyDescent="0.25">
      <c r="A91" s="111"/>
      <c r="B91" s="109">
        <v>89</v>
      </c>
      <c r="C91" s="97"/>
      <c r="D91" s="97"/>
      <c r="E91" s="97">
        <f t="shared" si="2"/>
        <v>0</v>
      </c>
      <c r="F91" s="68">
        <v>6.29</v>
      </c>
      <c r="G91" s="40">
        <f t="shared" si="3"/>
        <v>0</v>
      </c>
      <c r="H91" s="79"/>
      <c r="I91" s="109"/>
      <c r="J91" s="50"/>
      <c r="K91" s="40">
        <f>ноя.26!K91+дек.26!H91-дек.26!G91</f>
        <v>1365.48</v>
      </c>
    </row>
    <row r="92" spans="1:11" x14ac:dyDescent="0.25">
      <c r="A92" s="111"/>
      <c r="B92" s="109">
        <v>90</v>
      </c>
      <c r="C92" s="97"/>
      <c r="D92" s="97"/>
      <c r="E92" s="97">
        <f t="shared" si="2"/>
        <v>0</v>
      </c>
      <c r="F92" s="13">
        <v>8.3800000000000008</v>
      </c>
      <c r="G92" s="40">
        <f t="shared" si="3"/>
        <v>0</v>
      </c>
      <c r="H92" s="79"/>
      <c r="I92" s="109"/>
      <c r="J92" s="50"/>
      <c r="K92" s="40">
        <f>ноя.26!K92+дек.26!H92-дек.26!G92</f>
        <v>8642.5600000000013</v>
      </c>
    </row>
    <row r="93" spans="1:11" x14ac:dyDescent="0.25">
      <c r="A93" s="111"/>
      <c r="B93" s="109">
        <v>91</v>
      </c>
      <c r="C93" s="97"/>
      <c r="D93" s="97"/>
      <c r="E93" s="97">
        <f t="shared" si="2"/>
        <v>0</v>
      </c>
      <c r="F93" s="13">
        <v>8.3800000000000008</v>
      </c>
      <c r="G93" s="40">
        <f t="shared" si="3"/>
        <v>0</v>
      </c>
      <c r="H93" s="79"/>
      <c r="I93" s="109"/>
      <c r="J93" s="50"/>
      <c r="K93" s="40">
        <f>ноя.26!K93+дек.26!H93-дек.26!G93</f>
        <v>0</v>
      </c>
    </row>
    <row r="94" spans="1:11" x14ac:dyDescent="0.25">
      <c r="A94" s="111"/>
      <c r="B94" s="109">
        <v>92</v>
      </c>
      <c r="C94" s="97"/>
      <c r="D94" s="97"/>
      <c r="E94" s="97">
        <f t="shared" si="2"/>
        <v>0</v>
      </c>
      <c r="F94" s="13">
        <v>8.3800000000000008</v>
      </c>
      <c r="G94" s="40">
        <f t="shared" si="3"/>
        <v>0</v>
      </c>
      <c r="H94" s="79"/>
      <c r="I94" s="109"/>
      <c r="J94" s="50"/>
      <c r="K94" s="40">
        <f>ноя.26!K94+дек.26!H94-дек.26!G94</f>
        <v>-720.01000000000022</v>
      </c>
    </row>
    <row r="95" spans="1:11" x14ac:dyDescent="0.25">
      <c r="A95" s="111"/>
      <c r="B95" s="109">
        <v>93</v>
      </c>
      <c r="C95" s="97"/>
      <c r="D95" s="97"/>
      <c r="E95" s="97">
        <f t="shared" si="2"/>
        <v>0</v>
      </c>
      <c r="F95" s="13">
        <v>8.3800000000000008</v>
      </c>
      <c r="G95" s="40">
        <f t="shared" si="3"/>
        <v>0</v>
      </c>
      <c r="H95" s="79"/>
      <c r="I95" s="109"/>
      <c r="J95" s="50"/>
      <c r="K95" s="40">
        <f>ноя.26!K95+дек.26!H95-дек.26!G95</f>
        <v>-11360.470000000001</v>
      </c>
    </row>
    <row r="96" spans="1:11" x14ac:dyDescent="0.25">
      <c r="A96" s="111"/>
      <c r="B96" s="109">
        <v>94</v>
      </c>
      <c r="C96" s="97"/>
      <c r="D96" s="97"/>
      <c r="E96" s="97">
        <f t="shared" si="2"/>
        <v>0</v>
      </c>
      <c r="F96" s="70">
        <v>6.29</v>
      </c>
      <c r="G96" s="40">
        <f t="shared" si="3"/>
        <v>0</v>
      </c>
      <c r="H96" s="79"/>
      <c r="I96" s="109"/>
      <c r="J96" s="50"/>
      <c r="K96" s="40">
        <f>ноя.26!K96+дек.26!H96-дек.26!G96</f>
        <v>-11038.840000000002</v>
      </c>
    </row>
    <row r="97" spans="1:11" x14ac:dyDescent="0.25">
      <c r="A97" s="111"/>
      <c r="B97" s="109">
        <v>95</v>
      </c>
      <c r="C97" s="97"/>
      <c r="D97" s="97"/>
      <c r="E97" s="97">
        <f t="shared" si="2"/>
        <v>0</v>
      </c>
      <c r="F97" s="13">
        <v>8.3800000000000008</v>
      </c>
      <c r="G97" s="40">
        <f t="shared" si="3"/>
        <v>0</v>
      </c>
      <c r="H97" s="79"/>
      <c r="I97" s="109"/>
      <c r="J97" s="50"/>
      <c r="K97" s="40">
        <f>ноя.26!K97+дек.26!H97-дек.26!G97</f>
        <v>-603.36</v>
      </c>
    </row>
    <row r="98" spans="1:11" x14ac:dyDescent="0.25">
      <c r="A98" s="111"/>
      <c r="B98" s="109">
        <v>96</v>
      </c>
      <c r="C98" s="97"/>
      <c r="D98" s="97"/>
      <c r="E98" s="97">
        <f t="shared" si="2"/>
        <v>0</v>
      </c>
      <c r="F98" s="70">
        <v>6.29</v>
      </c>
      <c r="G98" s="40">
        <f t="shared" si="3"/>
        <v>0</v>
      </c>
      <c r="H98" s="79"/>
      <c r="I98" s="109"/>
      <c r="J98" s="50"/>
      <c r="K98" s="40">
        <f>ноя.26!K98+дек.26!H98-дек.26!G98</f>
        <v>-200.22000000000298</v>
      </c>
    </row>
    <row r="99" spans="1:11" x14ac:dyDescent="0.25">
      <c r="A99" s="111"/>
      <c r="B99" s="109">
        <v>97</v>
      </c>
      <c r="C99" s="97"/>
      <c r="D99" s="97"/>
      <c r="E99" s="97">
        <f t="shared" si="2"/>
        <v>0</v>
      </c>
      <c r="F99" s="13">
        <v>8.3800000000000008</v>
      </c>
      <c r="G99" s="40">
        <f t="shared" si="3"/>
        <v>0</v>
      </c>
      <c r="H99" s="79"/>
      <c r="I99" s="109"/>
      <c r="J99" s="50"/>
      <c r="K99" s="40">
        <f>ноя.26!K99+дек.26!H99-дек.26!G99</f>
        <v>0</v>
      </c>
    </row>
    <row r="100" spans="1:11" x14ac:dyDescent="0.25">
      <c r="A100" s="111"/>
      <c r="B100" s="109" t="s">
        <v>14</v>
      </c>
      <c r="C100" s="97"/>
      <c r="D100" s="97"/>
      <c r="E100" s="97">
        <f t="shared" si="2"/>
        <v>0</v>
      </c>
      <c r="F100" s="13">
        <v>8.3800000000000008</v>
      </c>
      <c r="G100" s="40">
        <f t="shared" si="3"/>
        <v>0</v>
      </c>
      <c r="H100" s="79"/>
      <c r="I100" s="109"/>
      <c r="J100" s="50"/>
      <c r="K100" s="40">
        <f>ноя.26!K100+дек.26!H100-дек.26!G100</f>
        <v>-1586.3</v>
      </c>
    </row>
    <row r="101" spans="1:11" x14ac:dyDescent="0.25">
      <c r="A101" s="111"/>
      <c r="B101" s="109" t="s">
        <v>15</v>
      </c>
      <c r="C101" s="97"/>
      <c r="D101" s="97"/>
      <c r="E101" s="97">
        <f t="shared" si="2"/>
        <v>0</v>
      </c>
      <c r="F101" s="13">
        <v>8.3800000000000008</v>
      </c>
      <c r="G101" s="40">
        <f t="shared" si="3"/>
        <v>0</v>
      </c>
      <c r="H101" s="79"/>
      <c r="I101" s="109"/>
      <c r="J101" s="50"/>
      <c r="K101" s="40">
        <f>ноя.26!K101+дек.26!H101-дек.26!G101</f>
        <v>-3450.2300000000005</v>
      </c>
    </row>
    <row r="102" spans="1:11" x14ac:dyDescent="0.25">
      <c r="A102" s="111"/>
      <c r="B102" s="109">
        <v>98</v>
      </c>
      <c r="C102" s="97"/>
      <c r="D102" s="97"/>
      <c r="E102" s="97">
        <f t="shared" si="2"/>
        <v>0</v>
      </c>
      <c r="F102" s="13">
        <v>8.3800000000000008</v>
      </c>
      <c r="G102" s="40">
        <f t="shared" si="3"/>
        <v>0</v>
      </c>
      <c r="H102" s="79"/>
      <c r="I102" s="109"/>
      <c r="J102" s="50"/>
      <c r="K102" s="40">
        <f>ноя.26!K102+дек.26!H102-дек.26!G102</f>
        <v>0</v>
      </c>
    </row>
    <row r="103" spans="1:11" x14ac:dyDescent="0.25">
      <c r="A103" s="111"/>
      <c r="B103" s="109" t="s">
        <v>16</v>
      </c>
      <c r="C103" s="97"/>
      <c r="D103" s="97"/>
      <c r="E103" s="97">
        <f t="shared" si="2"/>
        <v>0</v>
      </c>
      <c r="F103" s="13">
        <v>8.3800000000000008</v>
      </c>
      <c r="G103" s="40">
        <f t="shared" si="3"/>
        <v>0</v>
      </c>
      <c r="H103" s="79"/>
      <c r="I103" s="109"/>
      <c r="J103" s="50"/>
      <c r="K103" s="40">
        <f>ноя.26!K103+дек.26!H103-дек.26!G103</f>
        <v>-259.07999999999993</v>
      </c>
    </row>
    <row r="104" spans="1:11" x14ac:dyDescent="0.25">
      <c r="A104" s="111"/>
      <c r="B104" s="109">
        <v>100</v>
      </c>
      <c r="C104" s="97"/>
      <c r="D104" s="97"/>
      <c r="E104" s="97">
        <f t="shared" si="2"/>
        <v>0</v>
      </c>
      <c r="F104" s="13">
        <v>8.3800000000000008</v>
      </c>
      <c r="G104" s="40">
        <f t="shared" si="3"/>
        <v>0</v>
      </c>
      <c r="H104" s="79"/>
      <c r="I104" s="109"/>
      <c r="J104" s="50"/>
      <c r="K104" s="40">
        <f>ноя.26!K104+дек.26!H104-дек.26!G104</f>
        <v>0</v>
      </c>
    </row>
    <row r="105" spans="1:11" x14ac:dyDescent="0.25">
      <c r="A105" s="111"/>
      <c r="B105" s="109" t="s">
        <v>17</v>
      </c>
      <c r="C105" s="97"/>
      <c r="D105" s="97"/>
      <c r="E105" s="97">
        <f t="shared" si="2"/>
        <v>0</v>
      </c>
      <c r="F105" s="13">
        <v>8.3800000000000008</v>
      </c>
      <c r="G105" s="40">
        <f t="shared" si="3"/>
        <v>0</v>
      </c>
      <c r="H105" s="79"/>
      <c r="I105" s="109"/>
      <c r="J105" s="50"/>
      <c r="K105" s="40">
        <f>ноя.26!K105+дек.26!H105-дек.26!G105</f>
        <v>0</v>
      </c>
    </row>
    <row r="106" spans="1:11" x14ac:dyDescent="0.25">
      <c r="A106" s="111"/>
      <c r="B106" s="109">
        <v>101</v>
      </c>
      <c r="C106" s="97"/>
      <c r="D106" s="97"/>
      <c r="E106" s="97">
        <f t="shared" si="2"/>
        <v>0</v>
      </c>
      <c r="F106" s="68">
        <v>6.29</v>
      </c>
      <c r="G106" s="40">
        <f t="shared" si="3"/>
        <v>0</v>
      </c>
      <c r="H106" s="79"/>
      <c r="I106" s="109"/>
      <c r="J106" s="50"/>
      <c r="K106" s="40">
        <f>ноя.26!K106+дек.26!H106-дек.26!G106</f>
        <v>-18177.580000000002</v>
      </c>
    </row>
    <row r="107" spans="1:11" x14ac:dyDescent="0.25">
      <c r="A107" s="111"/>
      <c r="B107" s="109">
        <v>102</v>
      </c>
      <c r="C107" s="97"/>
      <c r="D107" s="97"/>
      <c r="E107" s="97">
        <f t="shared" si="2"/>
        <v>0</v>
      </c>
      <c r="F107" s="68">
        <v>6.29</v>
      </c>
      <c r="G107" s="40">
        <f t="shared" si="3"/>
        <v>0</v>
      </c>
      <c r="H107" s="79"/>
      <c r="I107" s="109"/>
      <c r="J107" s="50"/>
      <c r="K107" s="40">
        <f>ноя.26!K107+дек.26!H107-дек.26!G107</f>
        <v>-38255.820000000007</v>
      </c>
    </row>
    <row r="108" spans="1:11" x14ac:dyDescent="0.25">
      <c r="A108" s="111"/>
      <c r="B108" s="109">
        <v>103</v>
      </c>
      <c r="C108" s="97"/>
      <c r="D108" s="97"/>
      <c r="E108" s="97">
        <f t="shared" si="2"/>
        <v>0</v>
      </c>
      <c r="F108" s="68">
        <v>0</v>
      </c>
      <c r="G108" s="40">
        <f t="shared" si="3"/>
        <v>0</v>
      </c>
      <c r="H108" s="79"/>
      <c r="I108" s="109"/>
      <c r="J108" s="50"/>
      <c r="K108" s="40">
        <f>ноя.26!K108+дек.26!H108-дек.26!G108</f>
        <v>14425.56</v>
      </c>
    </row>
    <row r="109" spans="1:11" x14ac:dyDescent="0.25">
      <c r="A109" s="111"/>
      <c r="B109" s="109">
        <v>104</v>
      </c>
      <c r="C109" s="97"/>
      <c r="D109" s="97"/>
      <c r="E109" s="97">
        <f t="shared" si="2"/>
        <v>0</v>
      </c>
      <c r="F109" s="13">
        <v>8.3800000000000008</v>
      </c>
      <c r="G109" s="40">
        <f t="shared" si="3"/>
        <v>0</v>
      </c>
      <c r="H109" s="79"/>
      <c r="I109" s="109"/>
      <c r="J109" s="50"/>
      <c r="K109" s="40">
        <f>ноя.26!K109+дек.26!H109-дек.26!G109</f>
        <v>108.75</v>
      </c>
    </row>
    <row r="110" spans="1:11" x14ac:dyDescent="0.25">
      <c r="A110" s="111"/>
      <c r="B110" s="109">
        <v>105</v>
      </c>
      <c r="C110" s="97"/>
      <c r="D110" s="97"/>
      <c r="E110" s="97">
        <f t="shared" si="2"/>
        <v>0</v>
      </c>
      <c r="F110" s="13">
        <v>8.3800000000000008</v>
      </c>
      <c r="G110" s="40">
        <f t="shared" si="3"/>
        <v>0</v>
      </c>
      <c r="H110" s="79"/>
      <c r="I110" s="109"/>
      <c r="J110" s="50"/>
      <c r="K110" s="40">
        <f>ноя.26!K110+дек.26!H110-дек.26!G110</f>
        <v>6.0699999999999363</v>
      </c>
    </row>
    <row r="111" spans="1:11" x14ac:dyDescent="0.25">
      <c r="A111" s="111"/>
      <c r="B111" s="109">
        <v>106</v>
      </c>
      <c r="C111" s="97"/>
      <c r="D111" s="97"/>
      <c r="E111" s="97">
        <f t="shared" si="2"/>
        <v>0</v>
      </c>
      <c r="F111" s="13">
        <v>8.3800000000000008</v>
      </c>
      <c r="G111" s="40">
        <f t="shared" si="3"/>
        <v>0</v>
      </c>
      <c r="H111" s="79"/>
      <c r="I111" s="109"/>
      <c r="J111" s="50"/>
      <c r="K111" s="40">
        <f>ноя.26!K111+дек.26!H111-дек.26!G111</f>
        <v>1000</v>
      </c>
    </row>
    <row r="112" spans="1:11" x14ac:dyDescent="0.25">
      <c r="A112" s="111"/>
      <c r="B112" s="109">
        <v>107</v>
      </c>
      <c r="C112" s="97"/>
      <c r="D112" s="97"/>
      <c r="E112" s="97">
        <f t="shared" si="2"/>
        <v>0</v>
      </c>
      <c r="F112" s="13">
        <v>8.3800000000000008</v>
      </c>
      <c r="G112" s="40">
        <f t="shared" si="3"/>
        <v>0</v>
      </c>
      <c r="H112" s="79"/>
      <c r="I112" s="109"/>
      <c r="J112" s="50"/>
      <c r="K112" s="40">
        <f>ноя.26!K112+дек.26!H112-дек.26!G112</f>
        <v>0</v>
      </c>
    </row>
    <row r="113" spans="1:12" x14ac:dyDescent="0.25">
      <c r="A113" s="111"/>
      <c r="B113" s="109">
        <v>108</v>
      </c>
      <c r="C113" s="97"/>
      <c r="D113" s="97"/>
      <c r="E113" s="97">
        <f t="shared" si="2"/>
        <v>0</v>
      </c>
      <c r="F113" s="13">
        <v>8.3800000000000008</v>
      </c>
      <c r="G113" s="40">
        <f t="shared" si="3"/>
        <v>0</v>
      </c>
      <c r="H113" s="79"/>
      <c r="I113" s="109"/>
      <c r="J113" s="50"/>
      <c r="K113" s="40">
        <f>ноя.26!K113+дек.26!H113-дек.26!G113</f>
        <v>0</v>
      </c>
    </row>
    <row r="114" spans="1:12" x14ac:dyDescent="0.25">
      <c r="A114" s="111"/>
      <c r="B114" s="109">
        <v>109</v>
      </c>
      <c r="C114" s="97"/>
      <c r="D114" s="97"/>
      <c r="E114" s="97">
        <f t="shared" si="2"/>
        <v>0</v>
      </c>
      <c r="F114" s="13">
        <v>8.3800000000000008</v>
      </c>
      <c r="G114" s="40">
        <f t="shared" si="3"/>
        <v>0</v>
      </c>
      <c r="H114" s="79"/>
      <c r="I114" s="109"/>
      <c r="J114" s="50"/>
      <c r="K114" s="40">
        <f>ноя.26!K114+дек.26!H114-дек.26!G114</f>
        <v>0</v>
      </c>
    </row>
    <row r="115" spans="1:12" x14ac:dyDescent="0.25">
      <c r="A115" s="115"/>
      <c r="B115" s="109">
        <v>110</v>
      </c>
      <c r="C115" s="97"/>
      <c r="D115" s="97"/>
      <c r="E115" s="97">
        <f t="shared" si="2"/>
        <v>0</v>
      </c>
      <c r="F115" s="13">
        <v>8.3800000000000008</v>
      </c>
      <c r="G115" s="40">
        <f t="shared" si="3"/>
        <v>0</v>
      </c>
      <c r="H115" s="79"/>
      <c r="I115" s="109"/>
      <c r="J115" s="50"/>
      <c r="K115" s="40">
        <f>ноя.26!K115+дек.26!H115-дек.26!G115</f>
        <v>2115.77</v>
      </c>
    </row>
    <row r="116" spans="1:12" x14ac:dyDescent="0.25">
      <c r="A116" s="111"/>
      <c r="B116" s="109">
        <v>111</v>
      </c>
      <c r="C116" s="97"/>
      <c r="D116" s="97"/>
      <c r="E116" s="97">
        <f t="shared" si="2"/>
        <v>0</v>
      </c>
      <c r="F116" s="13">
        <v>8.3800000000000008</v>
      </c>
      <c r="G116" s="40">
        <f t="shared" si="3"/>
        <v>0</v>
      </c>
      <c r="H116" s="79"/>
      <c r="I116" s="109"/>
      <c r="J116" s="50"/>
      <c r="K116" s="40">
        <f>ноя.26!K116+дек.26!H116-дек.26!G116</f>
        <v>9543.1099999999988</v>
      </c>
    </row>
    <row r="117" spans="1:12" x14ac:dyDescent="0.25">
      <c r="A117" s="111"/>
      <c r="B117" s="109">
        <v>112</v>
      </c>
      <c r="C117" s="97"/>
      <c r="D117" s="97"/>
      <c r="E117" s="97">
        <f t="shared" si="2"/>
        <v>0</v>
      </c>
      <c r="F117" s="13">
        <v>8.3800000000000008</v>
      </c>
      <c r="G117" s="40">
        <f t="shared" si="3"/>
        <v>0</v>
      </c>
      <c r="H117" s="79"/>
      <c r="I117" s="109"/>
      <c r="J117" s="50"/>
      <c r="K117" s="40">
        <f>ноя.26!K117+дек.26!H117-дек.26!G117</f>
        <v>0</v>
      </c>
    </row>
    <row r="118" spans="1:12" x14ac:dyDescent="0.25">
      <c r="A118" s="111"/>
      <c r="B118" s="109">
        <v>113</v>
      </c>
      <c r="C118" s="97"/>
      <c r="D118" s="97"/>
      <c r="E118" s="97">
        <f t="shared" si="2"/>
        <v>0</v>
      </c>
      <c r="F118" s="13">
        <v>8.3800000000000008</v>
      </c>
      <c r="G118" s="40">
        <f t="shared" si="3"/>
        <v>0</v>
      </c>
      <c r="H118" s="79"/>
      <c r="I118" s="109"/>
      <c r="J118" s="50"/>
      <c r="K118" s="40">
        <f>ноя.26!K118+дек.26!H118-дек.26!G118</f>
        <v>-6374.489999999998</v>
      </c>
    </row>
    <row r="119" spans="1:12" x14ac:dyDescent="0.25">
      <c r="A119" s="111"/>
      <c r="B119" s="109">
        <v>114</v>
      </c>
      <c r="C119" s="97"/>
      <c r="D119" s="97"/>
      <c r="E119" s="97">
        <f t="shared" si="2"/>
        <v>0</v>
      </c>
      <c r="F119" s="13">
        <v>8.3800000000000008</v>
      </c>
      <c r="G119" s="40">
        <f t="shared" si="3"/>
        <v>0</v>
      </c>
      <c r="H119" s="79"/>
      <c r="I119" s="109"/>
      <c r="J119" s="50"/>
      <c r="K119" s="40">
        <f>ноя.26!K119+дек.26!H119-дек.26!G119</f>
        <v>0</v>
      </c>
    </row>
    <row r="120" spans="1:12" x14ac:dyDescent="0.25">
      <c r="A120" s="15"/>
      <c r="B120" s="109">
        <v>116</v>
      </c>
      <c r="C120" s="97"/>
      <c r="D120" s="97"/>
      <c r="E120" s="97">
        <f t="shared" si="2"/>
        <v>0</v>
      </c>
      <c r="F120" s="68">
        <v>6.29</v>
      </c>
      <c r="G120" s="40">
        <f t="shared" si="3"/>
        <v>0</v>
      </c>
      <c r="H120" s="79"/>
      <c r="I120" s="109"/>
      <c r="J120" s="50"/>
      <c r="K120" s="40">
        <f>ноя.26!K120+дек.26!H120-дек.26!G120</f>
        <v>4275.2899999999991</v>
      </c>
      <c r="L120">
        <v>14954132</v>
      </c>
    </row>
    <row r="121" spans="1:12" x14ac:dyDescent="0.25">
      <c r="A121" s="111"/>
      <c r="B121" s="109">
        <v>117</v>
      </c>
      <c r="C121" s="97"/>
      <c r="D121" s="97"/>
      <c r="E121" s="97">
        <f t="shared" si="2"/>
        <v>0</v>
      </c>
      <c r="F121" s="68">
        <v>6.29</v>
      </c>
      <c r="G121" s="40">
        <f t="shared" si="3"/>
        <v>0</v>
      </c>
      <c r="H121" s="79"/>
      <c r="I121" s="109"/>
      <c r="J121" s="50"/>
      <c r="K121" s="40">
        <f>ноя.26!K121+дек.26!H121-дек.26!G121</f>
        <v>11008.400000000003</v>
      </c>
    </row>
    <row r="122" spans="1:12" x14ac:dyDescent="0.25">
      <c r="A122" s="111"/>
      <c r="B122" s="109">
        <v>118</v>
      </c>
      <c r="C122" s="97"/>
      <c r="D122" s="97"/>
      <c r="E122" s="97">
        <f t="shared" si="2"/>
        <v>0</v>
      </c>
      <c r="F122" s="68">
        <v>6.29</v>
      </c>
      <c r="G122" s="40">
        <f t="shared" si="3"/>
        <v>0</v>
      </c>
      <c r="H122" s="79"/>
      <c r="I122" s="109"/>
      <c r="J122" s="50"/>
      <c r="K122" s="40">
        <f>ноя.26!K122+дек.26!H122-дек.26!G122</f>
        <v>-23557.449999999997</v>
      </c>
    </row>
    <row r="123" spans="1:12" x14ac:dyDescent="0.25">
      <c r="A123" s="111"/>
      <c r="B123" s="109">
        <v>120</v>
      </c>
      <c r="C123" s="97"/>
      <c r="D123" s="97"/>
      <c r="E123" s="97">
        <f t="shared" si="2"/>
        <v>0</v>
      </c>
      <c r="F123" s="13">
        <v>8.3800000000000008</v>
      </c>
      <c r="G123" s="40">
        <f t="shared" si="3"/>
        <v>0</v>
      </c>
      <c r="H123" s="79"/>
      <c r="I123" s="109"/>
      <c r="J123" s="50"/>
      <c r="K123" s="40">
        <f>ноя.26!K123+дек.26!H123-дек.26!G123</f>
        <v>-6163.9800000000014</v>
      </c>
    </row>
    <row r="124" spans="1:12" x14ac:dyDescent="0.25">
      <c r="A124" s="111"/>
      <c r="B124" s="109">
        <v>121</v>
      </c>
      <c r="C124" s="97"/>
      <c r="D124" s="97"/>
      <c r="E124" s="97">
        <f t="shared" si="2"/>
        <v>0</v>
      </c>
      <c r="F124" s="13">
        <v>8.3800000000000008</v>
      </c>
      <c r="G124" s="40">
        <f t="shared" si="3"/>
        <v>0</v>
      </c>
      <c r="H124" s="79"/>
      <c r="I124" s="109"/>
      <c r="J124" s="50"/>
      <c r="K124" s="40">
        <f>ноя.26!K124+дек.26!H124-дек.26!G124</f>
        <v>0</v>
      </c>
    </row>
    <row r="125" spans="1:12" x14ac:dyDescent="0.25">
      <c r="A125" s="111"/>
      <c r="B125" s="109">
        <v>122</v>
      </c>
      <c r="C125" s="97"/>
      <c r="D125" s="97"/>
      <c r="E125" s="97">
        <f t="shared" si="2"/>
        <v>0</v>
      </c>
      <c r="F125" s="13">
        <v>8.3800000000000008</v>
      </c>
      <c r="G125" s="40">
        <f t="shared" si="3"/>
        <v>0</v>
      </c>
      <c r="H125" s="79"/>
      <c r="I125" s="109"/>
      <c r="J125" s="50"/>
      <c r="K125" s="40">
        <f>ноя.26!K125+дек.26!H125-дек.26!G125</f>
        <v>-17907.32</v>
      </c>
    </row>
    <row r="126" spans="1:12" x14ac:dyDescent="0.25">
      <c r="A126" s="111"/>
      <c r="B126" s="109">
        <v>123</v>
      </c>
      <c r="C126" s="97"/>
      <c r="D126" s="97"/>
      <c r="E126" s="97">
        <f t="shared" si="2"/>
        <v>0</v>
      </c>
      <c r="F126" s="13">
        <v>8.3800000000000008</v>
      </c>
      <c r="G126" s="40">
        <f t="shared" si="3"/>
        <v>0</v>
      </c>
      <c r="H126" s="79"/>
      <c r="I126" s="109"/>
      <c r="J126" s="50"/>
      <c r="K126" s="40">
        <f>ноя.26!K126+дек.26!H126-дек.26!G126</f>
        <v>0</v>
      </c>
    </row>
    <row r="127" spans="1:12" x14ac:dyDescent="0.25">
      <c r="A127" s="111"/>
      <c r="B127" s="109">
        <v>124</v>
      </c>
      <c r="C127" s="97"/>
      <c r="D127" s="97"/>
      <c r="E127" s="97">
        <f t="shared" si="2"/>
        <v>0</v>
      </c>
      <c r="F127" s="13">
        <v>8.3800000000000008</v>
      </c>
      <c r="G127" s="40">
        <f t="shared" si="3"/>
        <v>0</v>
      </c>
      <c r="H127" s="79"/>
      <c r="I127" s="109"/>
      <c r="J127" s="50"/>
      <c r="K127" s="40">
        <f>ноя.26!K127+дек.26!H127-дек.26!G127</f>
        <v>-15679.730000000001</v>
      </c>
    </row>
    <row r="128" spans="1:12" x14ac:dyDescent="0.25">
      <c r="A128" s="18"/>
      <c r="B128" s="109">
        <v>125</v>
      </c>
      <c r="C128" s="97"/>
      <c r="D128" s="97"/>
      <c r="E128" s="97">
        <f t="shared" si="2"/>
        <v>0</v>
      </c>
      <c r="F128" s="13">
        <v>8.3800000000000008</v>
      </c>
      <c r="G128" s="40">
        <f t="shared" si="3"/>
        <v>0</v>
      </c>
      <c r="H128" s="79"/>
      <c r="I128" s="109"/>
      <c r="J128" s="50"/>
      <c r="K128" s="40">
        <f>ноя.26!K128+дек.26!H128-дек.26!G128</f>
        <v>10698.9</v>
      </c>
    </row>
    <row r="129" spans="1:12" x14ac:dyDescent="0.25">
      <c r="A129" s="111"/>
      <c r="B129" s="109">
        <v>126</v>
      </c>
      <c r="C129" s="97"/>
      <c r="D129" s="97"/>
      <c r="E129" s="97">
        <f t="shared" si="2"/>
        <v>0</v>
      </c>
      <c r="F129" s="13">
        <v>8.3800000000000008</v>
      </c>
      <c r="G129" s="40">
        <f t="shared" si="3"/>
        <v>0</v>
      </c>
      <c r="H129" s="79"/>
      <c r="I129" s="109"/>
      <c r="J129" s="50"/>
      <c r="K129" s="40">
        <f>ноя.26!K129+дек.26!H129-дек.26!G129</f>
        <v>0</v>
      </c>
    </row>
    <row r="130" spans="1:12" x14ac:dyDescent="0.25">
      <c r="A130" s="111"/>
      <c r="B130" s="109" t="s">
        <v>18</v>
      </c>
      <c r="C130" s="97"/>
      <c r="D130" s="97"/>
      <c r="E130" s="97">
        <f t="shared" si="2"/>
        <v>0</v>
      </c>
      <c r="F130" s="68">
        <v>6.29</v>
      </c>
      <c r="G130" s="40">
        <f t="shared" si="3"/>
        <v>0</v>
      </c>
      <c r="H130" s="79"/>
      <c r="I130" s="109"/>
      <c r="J130" s="50"/>
      <c r="K130" s="40">
        <f>ноя.26!K130+дек.26!H130-дек.26!G130</f>
        <v>-527</v>
      </c>
    </row>
    <row r="131" spans="1:12" x14ac:dyDescent="0.25">
      <c r="A131" s="111"/>
      <c r="B131" s="109" t="s">
        <v>19</v>
      </c>
      <c r="C131" s="97"/>
      <c r="D131" s="97"/>
      <c r="E131" s="97">
        <f t="shared" si="2"/>
        <v>0</v>
      </c>
      <c r="F131" s="68">
        <v>6.29</v>
      </c>
      <c r="G131" s="40">
        <f t="shared" si="3"/>
        <v>0</v>
      </c>
      <c r="H131" s="79"/>
      <c r="I131" s="109"/>
      <c r="J131" s="50"/>
      <c r="K131" s="40">
        <f>ноя.26!K131+дек.26!H131-дек.26!G131</f>
        <v>7346.6900000000005</v>
      </c>
    </row>
    <row r="132" spans="1:12" x14ac:dyDescent="0.25">
      <c r="A132" s="111"/>
      <c r="B132" s="109">
        <v>129</v>
      </c>
      <c r="C132" s="97"/>
      <c r="D132" s="97"/>
      <c r="E132" s="97">
        <f t="shared" si="2"/>
        <v>0</v>
      </c>
      <c r="F132" s="13">
        <v>8.3800000000000008</v>
      </c>
      <c r="G132" s="40">
        <f t="shared" si="3"/>
        <v>0</v>
      </c>
      <c r="H132" s="79"/>
      <c r="I132" s="109"/>
      <c r="J132" s="50"/>
      <c r="K132" s="40">
        <f>ноя.26!K132+дек.26!H132-дек.26!G132</f>
        <v>3900.5</v>
      </c>
    </row>
    <row r="133" spans="1:12" x14ac:dyDescent="0.25">
      <c r="A133" s="111"/>
      <c r="B133" s="109">
        <v>130</v>
      </c>
      <c r="C133" s="97"/>
      <c r="D133" s="97"/>
      <c r="E133" s="97">
        <f t="shared" si="2"/>
        <v>0</v>
      </c>
      <c r="F133" s="13">
        <v>8.3800000000000008</v>
      </c>
      <c r="G133" s="40">
        <f t="shared" si="3"/>
        <v>0</v>
      </c>
      <c r="H133" s="79"/>
      <c r="I133" s="109"/>
      <c r="J133" s="50"/>
      <c r="K133" s="40">
        <f>ноя.26!K133+дек.26!H133-дек.26!G133</f>
        <v>-7096.14</v>
      </c>
    </row>
    <row r="134" spans="1:12" x14ac:dyDescent="0.25">
      <c r="A134" s="111"/>
      <c r="B134" s="109">
        <v>131</v>
      </c>
      <c r="C134" s="97"/>
      <c r="D134" s="97"/>
      <c r="E134" s="97">
        <f t="shared" si="2"/>
        <v>0</v>
      </c>
      <c r="F134" s="13">
        <v>8.3800000000000008</v>
      </c>
      <c r="G134" s="40">
        <f t="shared" si="3"/>
        <v>0</v>
      </c>
      <c r="H134" s="79"/>
      <c r="I134" s="109"/>
      <c r="J134" s="50"/>
      <c r="K134" s="40">
        <f>ноя.26!K134+дек.26!H134-дек.26!G134</f>
        <v>0</v>
      </c>
    </row>
    <row r="135" spans="1:12" x14ac:dyDescent="0.25">
      <c r="A135" s="111"/>
      <c r="B135" s="109">
        <v>132</v>
      </c>
      <c r="C135" s="97"/>
      <c r="D135" s="97"/>
      <c r="E135" s="97">
        <f t="shared" si="2"/>
        <v>0</v>
      </c>
      <c r="F135" s="13">
        <v>8.3800000000000008</v>
      </c>
      <c r="G135" s="40">
        <f t="shared" si="3"/>
        <v>0</v>
      </c>
      <c r="H135" s="79"/>
      <c r="I135" s="109"/>
      <c r="J135" s="50"/>
      <c r="K135" s="40">
        <f>ноя.26!K135+дек.26!H135-дек.26!G135</f>
        <v>0</v>
      </c>
    </row>
    <row r="136" spans="1:12" x14ac:dyDescent="0.25">
      <c r="A136" s="111"/>
      <c r="B136" s="109">
        <v>133</v>
      </c>
      <c r="C136" s="97"/>
      <c r="D136" s="97"/>
      <c r="E136" s="97">
        <f t="shared" si="2"/>
        <v>0</v>
      </c>
      <c r="F136" s="13">
        <v>8.3800000000000008</v>
      </c>
      <c r="G136" s="40">
        <f t="shared" si="3"/>
        <v>0</v>
      </c>
      <c r="H136" s="79"/>
      <c r="I136" s="109"/>
      <c r="J136" s="50"/>
      <c r="K136" s="40">
        <f>ноя.26!K136+дек.26!H136-дек.26!G136</f>
        <v>0</v>
      </c>
    </row>
    <row r="137" spans="1:12" x14ac:dyDescent="0.25">
      <c r="A137" s="111"/>
      <c r="B137" s="109">
        <v>134</v>
      </c>
      <c r="C137" s="97"/>
      <c r="D137" s="97"/>
      <c r="E137" s="97">
        <f t="shared" si="2"/>
        <v>0</v>
      </c>
      <c r="F137" s="13">
        <v>8.3800000000000008</v>
      </c>
      <c r="G137" s="40">
        <f t="shared" si="3"/>
        <v>0</v>
      </c>
      <c r="H137" s="79"/>
      <c r="I137" s="109"/>
      <c r="J137" s="50"/>
      <c r="K137" s="40">
        <f>ноя.26!K137+дек.26!H137-дек.26!G137</f>
        <v>-13121.25</v>
      </c>
    </row>
    <row r="138" spans="1:12" x14ac:dyDescent="0.25">
      <c r="A138" s="111"/>
      <c r="B138" s="109">
        <v>135</v>
      </c>
      <c r="C138" s="97"/>
      <c r="D138" s="97"/>
      <c r="E138" s="97">
        <f t="shared" si="2"/>
        <v>0</v>
      </c>
      <c r="F138" s="68">
        <v>6.29</v>
      </c>
      <c r="G138" s="40">
        <f t="shared" si="3"/>
        <v>0</v>
      </c>
      <c r="H138" s="79"/>
      <c r="I138" s="109"/>
      <c r="J138" s="50"/>
      <c r="K138" s="40">
        <f>ноя.26!K138+дек.26!H138-дек.26!G138</f>
        <v>6971.5899999999983</v>
      </c>
    </row>
    <row r="139" spans="1:12" x14ac:dyDescent="0.25">
      <c r="A139" s="111"/>
      <c r="B139" s="109">
        <v>136</v>
      </c>
      <c r="C139" s="97"/>
      <c r="D139" s="97"/>
      <c r="E139" s="97">
        <f t="shared" si="2"/>
        <v>0</v>
      </c>
      <c r="F139" s="13">
        <v>8.3800000000000008</v>
      </c>
      <c r="G139" s="40">
        <f t="shared" si="3"/>
        <v>0</v>
      </c>
      <c r="H139" s="79"/>
      <c r="I139" s="109"/>
      <c r="J139" s="50"/>
      <c r="K139" s="40">
        <f>ноя.26!K139+дек.26!H139-дек.26!G139</f>
        <v>0</v>
      </c>
    </row>
    <row r="140" spans="1:12" x14ac:dyDescent="0.25">
      <c r="A140" s="111"/>
      <c r="B140" s="109">
        <v>137</v>
      </c>
      <c r="C140" s="97"/>
      <c r="D140" s="97"/>
      <c r="E140" s="97">
        <f t="shared" ref="E140:E203" si="4">D140-C140</f>
        <v>0</v>
      </c>
      <c r="F140" s="13">
        <v>8.3800000000000008</v>
      </c>
      <c r="G140" s="40">
        <f t="shared" si="3"/>
        <v>0</v>
      </c>
      <c r="H140" s="79"/>
      <c r="I140" s="109"/>
      <c r="J140" s="50"/>
      <c r="K140" s="40">
        <f>ноя.26!K140+дек.26!H140-дек.26!G140</f>
        <v>-134.63999999999999</v>
      </c>
    </row>
    <row r="141" spans="1:12" x14ac:dyDescent="0.25">
      <c r="A141" s="15"/>
      <c r="B141" s="109">
        <v>138</v>
      </c>
      <c r="C141" s="97"/>
      <c r="D141" s="97"/>
      <c r="E141" s="97">
        <f t="shared" si="4"/>
        <v>0</v>
      </c>
      <c r="F141" s="68">
        <v>6.29</v>
      </c>
      <c r="G141" s="40">
        <f t="shared" ref="G141:G204" si="5">F141*E141</f>
        <v>0</v>
      </c>
      <c r="H141" s="79"/>
      <c r="I141" s="109"/>
      <c r="J141" s="50"/>
      <c r="K141" s="40">
        <f>ноя.26!K141+дек.26!H141-дек.26!G141</f>
        <v>-10820.830000000002</v>
      </c>
      <c r="L141">
        <v>14957047</v>
      </c>
    </row>
    <row r="142" spans="1:12" x14ac:dyDescent="0.25">
      <c r="A142" s="15"/>
      <c r="B142" s="109">
        <v>139</v>
      </c>
      <c r="C142" s="97"/>
      <c r="D142" s="97"/>
      <c r="E142" s="97">
        <f t="shared" si="4"/>
        <v>0</v>
      </c>
      <c r="F142" s="13">
        <v>8.3800000000000008</v>
      </c>
      <c r="G142" s="40">
        <f t="shared" si="5"/>
        <v>0</v>
      </c>
      <c r="H142" s="79"/>
      <c r="I142" s="109"/>
      <c r="J142" s="50"/>
      <c r="K142" s="40">
        <f>ноя.26!K142+дек.26!H142-дек.26!G142</f>
        <v>0</v>
      </c>
    </row>
    <row r="143" spans="1:12" x14ac:dyDescent="0.25">
      <c r="A143" s="111"/>
      <c r="B143" s="109">
        <v>140</v>
      </c>
      <c r="C143" s="97"/>
      <c r="D143" s="97"/>
      <c r="E143" s="97">
        <f t="shared" si="4"/>
        <v>0</v>
      </c>
      <c r="F143" s="68">
        <v>6.29</v>
      </c>
      <c r="G143" s="40">
        <f t="shared" si="5"/>
        <v>0</v>
      </c>
      <c r="H143" s="79"/>
      <c r="I143" s="109"/>
      <c r="J143" s="50"/>
      <c r="K143" s="40">
        <f>ноя.26!K143+дек.26!H143-дек.26!G143</f>
        <v>-113.0199999999999</v>
      </c>
    </row>
    <row r="144" spans="1:12" x14ac:dyDescent="0.25">
      <c r="A144" s="111"/>
      <c r="B144" s="109">
        <v>141</v>
      </c>
      <c r="C144" s="97"/>
      <c r="D144" s="97"/>
      <c r="E144" s="97">
        <f t="shared" si="4"/>
        <v>0</v>
      </c>
      <c r="F144" s="13">
        <v>8.3800000000000008</v>
      </c>
      <c r="G144" s="40">
        <f t="shared" si="5"/>
        <v>0</v>
      </c>
      <c r="H144" s="79"/>
      <c r="I144" s="109"/>
      <c r="J144" s="50"/>
      <c r="K144" s="40">
        <f>ноя.26!K144+дек.26!H144-дек.26!G144</f>
        <v>0</v>
      </c>
    </row>
    <row r="145" spans="1:11" x14ac:dyDescent="0.25">
      <c r="A145" s="111"/>
      <c r="B145" s="109">
        <v>142</v>
      </c>
      <c r="C145" s="97"/>
      <c r="D145" s="97"/>
      <c r="E145" s="97">
        <f t="shared" si="4"/>
        <v>0</v>
      </c>
      <c r="F145" s="13">
        <v>8.3800000000000008</v>
      </c>
      <c r="G145" s="40">
        <f t="shared" si="5"/>
        <v>0</v>
      </c>
      <c r="H145" s="79"/>
      <c r="I145" s="109"/>
      <c r="J145" s="50"/>
      <c r="K145" s="40">
        <f>ноя.26!K145+дек.26!H145-дек.26!G145</f>
        <v>0</v>
      </c>
    </row>
    <row r="146" spans="1:11" x14ac:dyDescent="0.25">
      <c r="A146" s="111"/>
      <c r="B146" s="109">
        <v>143</v>
      </c>
      <c r="C146" s="97"/>
      <c r="D146" s="97"/>
      <c r="E146" s="97">
        <f t="shared" si="4"/>
        <v>0</v>
      </c>
      <c r="F146" s="68">
        <v>6.29</v>
      </c>
      <c r="G146" s="40">
        <f t="shared" si="5"/>
        <v>0</v>
      </c>
      <c r="H146" s="79"/>
      <c r="I146" s="109"/>
      <c r="J146" s="50"/>
      <c r="K146" s="40">
        <f>ноя.26!K146+дек.26!H146-дек.26!G146</f>
        <v>-3354.4799999999996</v>
      </c>
    </row>
    <row r="147" spans="1:11" x14ac:dyDescent="0.25">
      <c r="A147" s="111"/>
      <c r="B147" s="109">
        <v>144</v>
      </c>
      <c r="C147" s="97"/>
      <c r="D147" s="97"/>
      <c r="E147" s="97">
        <f t="shared" si="4"/>
        <v>0</v>
      </c>
      <c r="F147" s="13">
        <v>8.3800000000000008</v>
      </c>
      <c r="G147" s="40">
        <f t="shared" si="5"/>
        <v>0</v>
      </c>
      <c r="H147" s="79"/>
      <c r="I147" s="109"/>
      <c r="J147" s="50"/>
      <c r="K147" s="40">
        <f>ноя.26!K147+дек.26!H147-дек.26!G147</f>
        <v>-15279.539999999999</v>
      </c>
    </row>
    <row r="148" spans="1:11" x14ac:dyDescent="0.25">
      <c r="A148" s="111"/>
      <c r="B148" s="109">
        <v>145</v>
      </c>
      <c r="C148" s="97"/>
      <c r="D148" s="97"/>
      <c r="E148" s="97">
        <f t="shared" si="4"/>
        <v>0</v>
      </c>
      <c r="F148" s="13">
        <v>8.3800000000000008</v>
      </c>
      <c r="G148" s="40">
        <f t="shared" si="5"/>
        <v>0</v>
      </c>
      <c r="H148" s="79"/>
      <c r="I148" s="109"/>
      <c r="J148" s="50"/>
      <c r="K148" s="40">
        <f>ноя.26!K148+дек.26!H148-дек.26!G148</f>
        <v>0</v>
      </c>
    </row>
    <row r="149" spans="1:11" x14ac:dyDescent="0.25">
      <c r="A149" s="111"/>
      <c r="B149" s="109">
        <v>146</v>
      </c>
      <c r="C149" s="97"/>
      <c r="D149" s="97"/>
      <c r="E149" s="97">
        <f t="shared" si="4"/>
        <v>0</v>
      </c>
      <c r="F149" s="13">
        <v>8.3800000000000008</v>
      </c>
      <c r="G149" s="40">
        <f t="shared" si="5"/>
        <v>0</v>
      </c>
      <c r="H149" s="79"/>
      <c r="I149" s="109"/>
      <c r="J149" s="50"/>
      <c r="K149" s="40">
        <f>ноя.26!K149+дек.26!H149-дек.26!G149</f>
        <v>0</v>
      </c>
    </row>
    <row r="150" spans="1:11" x14ac:dyDescent="0.25">
      <c r="A150" s="111"/>
      <c r="B150" s="109">
        <v>147</v>
      </c>
      <c r="C150" s="97"/>
      <c r="D150" s="97"/>
      <c r="E150" s="97">
        <f t="shared" si="4"/>
        <v>0</v>
      </c>
      <c r="F150" s="13">
        <v>8.3800000000000008</v>
      </c>
      <c r="G150" s="40">
        <f t="shared" si="5"/>
        <v>0</v>
      </c>
      <c r="H150" s="79"/>
      <c r="I150" s="109"/>
      <c r="J150" s="50"/>
      <c r="K150" s="40">
        <f>ноя.26!K150+дек.26!H150-дек.26!G150</f>
        <v>0</v>
      </c>
    </row>
    <row r="151" spans="1:11" x14ac:dyDescent="0.25">
      <c r="A151" s="111"/>
      <c r="B151" s="109" t="s">
        <v>20</v>
      </c>
      <c r="C151" s="97"/>
      <c r="D151" s="97"/>
      <c r="E151" s="97">
        <f t="shared" si="4"/>
        <v>0</v>
      </c>
      <c r="F151" s="13">
        <v>8.3800000000000008</v>
      </c>
      <c r="G151" s="40">
        <f t="shared" si="5"/>
        <v>0</v>
      </c>
      <c r="H151" s="79"/>
      <c r="I151" s="109"/>
      <c r="J151" s="50"/>
      <c r="K151" s="40">
        <f>ноя.26!K151+дек.26!H151-дек.26!G151</f>
        <v>-2473.9899999999998</v>
      </c>
    </row>
    <row r="152" spans="1:11" x14ac:dyDescent="0.25">
      <c r="A152" s="111"/>
      <c r="B152" s="109">
        <v>149</v>
      </c>
      <c r="C152" s="97"/>
      <c r="D152" s="97"/>
      <c r="E152" s="97">
        <f t="shared" si="4"/>
        <v>0</v>
      </c>
      <c r="F152" s="13">
        <v>8.3800000000000008</v>
      </c>
      <c r="G152" s="40">
        <f t="shared" si="5"/>
        <v>0</v>
      </c>
      <c r="H152" s="79"/>
      <c r="I152" s="109"/>
      <c r="J152" s="50"/>
      <c r="K152" s="40">
        <f>ноя.26!K152+дек.26!H152-дек.26!G152</f>
        <v>0</v>
      </c>
    </row>
    <row r="153" spans="1:11" x14ac:dyDescent="0.25">
      <c r="A153" s="111"/>
      <c r="B153" s="109">
        <v>150</v>
      </c>
      <c r="C153" s="97"/>
      <c r="D153" s="97"/>
      <c r="E153" s="97">
        <f t="shared" si="4"/>
        <v>0</v>
      </c>
      <c r="F153" s="13">
        <v>8.3800000000000008</v>
      </c>
      <c r="G153" s="40">
        <f t="shared" si="5"/>
        <v>0</v>
      </c>
      <c r="H153" s="79"/>
      <c r="I153" s="109"/>
      <c r="J153" s="50"/>
      <c r="K153" s="40">
        <f>ноя.26!K153+дек.26!H153-дек.26!G153</f>
        <v>0</v>
      </c>
    </row>
    <row r="154" spans="1:11" x14ac:dyDescent="0.25">
      <c r="A154" s="19"/>
      <c r="B154" s="109">
        <v>151</v>
      </c>
      <c r="C154" s="97"/>
      <c r="D154" s="97"/>
      <c r="E154" s="97">
        <f t="shared" si="4"/>
        <v>0</v>
      </c>
      <c r="F154" s="13">
        <v>8.3800000000000008</v>
      </c>
      <c r="G154" s="40">
        <f t="shared" si="5"/>
        <v>0</v>
      </c>
      <c r="H154" s="79"/>
      <c r="I154" s="109"/>
      <c r="J154" s="50"/>
      <c r="K154" s="40">
        <f>ноя.26!K154+дек.26!H154-дек.26!G154</f>
        <v>978.59000000000015</v>
      </c>
    </row>
    <row r="155" spans="1:11" x14ac:dyDescent="0.25">
      <c r="A155" s="111"/>
      <c r="B155" s="109">
        <v>152</v>
      </c>
      <c r="C155" s="97"/>
      <c r="D155" s="97"/>
      <c r="E155" s="97">
        <f t="shared" si="4"/>
        <v>0</v>
      </c>
      <c r="F155" s="70">
        <v>6.29</v>
      </c>
      <c r="G155" s="40">
        <f t="shared" si="5"/>
        <v>0</v>
      </c>
      <c r="H155" s="79"/>
      <c r="I155" s="109"/>
      <c r="J155" s="50"/>
      <c r="K155" s="40">
        <f>ноя.26!K155+дек.26!H155-дек.26!G155</f>
        <v>4467.5999999999995</v>
      </c>
    </row>
    <row r="156" spans="1:11" x14ac:dyDescent="0.25">
      <c r="A156" s="111"/>
      <c r="B156" s="109">
        <v>153</v>
      </c>
      <c r="C156" s="97"/>
      <c r="D156" s="97"/>
      <c r="E156" s="97">
        <f t="shared" si="4"/>
        <v>0</v>
      </c>
      <c r="F156" s="70">
        <v>6.29</v>
      </c>
      <c r="G156" s="40">
        <f t="shared" si="5"/>
        <v>0</v>
      </c>
      <c r="H156" s="79"/>
      <c r="I156" s="109"/>
      <c r="J156" s="50"/>
      <c r="K156" s="40">
        <f>ноя.26!K156+дек.26!H156-дек.26!G156</f>
        <v>9915.01</v>
      </c>
    </row>
    <row r="157" spans="1:11" x14ac:dyDescent="0.25">
      <c r="A157" s="111"/>
      <c r="B157" s="109">
        <v>154</v>
      </c>
      <c r="C157" s="97"/>
      <c r="D157" s="97"/>
      <c r="E157" s="97">
        <f t="shared" si="4"/>
        <v>0</v>
      </c>
      <c r="F157" s="13">
        <v>8.3800000000000008</v>
      </c>
      <c r="G157" s="40">
        <f t="shared" si="5"/>
        <v>0</v>
      </c>
      <c r="H157" s="79"/>
      <c r="I157" s="109"/>
      <c r="J157" s="50"/>
      <c r="K157" s="40">
        <f>ноя.26!K157+дек.26!H157-дек.26!G157</f>
        <v>0</v>
      </c>
    </row>
    <row r="158" spans="1:11" x14ac:dyDescent="0.25">
      <c r="A158" s="111"/>
      <c r="B158" s="109">
        <v>155</v>
      </c>
      <c r="C158" s="97"/>
      <c r="D158" s="97"/>
      <c r="E158" s="97">
        <f t="shared" si="4"/>
        <v>0</v>
      </c>
      <c r="F158" s="13">
        <v>8.3800000000000008</v>
      </c>
      <c r="G158" s="40">
        <f t="shared" si="5"/>
        <v>0</v>
      </c>
      <c r="H158" s="79"/>
      <c r="I158" s="109"/>
      <c r="J158" s="50"/>
      <c r="K158" s="40">
        <f>ноя.26!K158+дек.26!H158-дек.26!G158</f>
        <v>-16.5</v>
      </c>
    </row>
    <row r="159" spans="1:11" x14ac:dyDescent="0.25">
      <c r="A159" s="111"/>
      <c r="B159" s="109">
        <v>156</v>
      </c>
      <c r="C159" s="97"/>
      <c r="D159" s="97"/>
      <c r="E159" s="97">
        <f t="shared" si="4"/>
        <v>0</v>
      </c>
      <c r="F159" s="68">
        <v>6.29</v>
      </c>
      <c r="G159" s="40">
        <f t="shared" si="5"/>
        <v>0</v>
      </c>
      <c r="H159" s="79"/>
      <c r="I159" s="109"/>
      <c r="J159" s="50"/>
      <c r="K159" s="40">
        <f>ноя.26!K159+дек.26!H159-дек.26!G159</f>
        <v>-17084.920000000002</v>
      </c>
    </row>
    <row r="160" spans="1:11" x14ac:dyDescent="0.25">
      <c r="A160" s="111"/>
      <c r="B160" s="109">
        <v>157</v>
      </c>
      <c r="C160" s="97"/>
      <c r="D160" s="97"/>
      <c r="E160" s="97">
        <f t="shared" si="4"/>
        <v>0</v>
      </c>
      <c r="F160" s="68">
        <v>6.29</v>
      </c>
      <c r="G160" s="40">
        <f t="shared" si="5"/>
        <v>0</v>
      </c>
      <c r="H160" s="79"/>
      <c r="I160" s="109"/>
      <c r="J160" s="50"/>
      <c r="K160" s="40">
        <f>ноя.26!K160+дек.26!H160-дек.26!G160</f>
        <v>1966.9399999999996</v>
      </c>
    </row>
    <row r="161" spans="1:11" x14ac:dyDescent="0.25">
      <c r="A161" s="111"/>
      <c r="B161" s="109">
        <v>158</v>
      </c>
      <c r="C161" s="97"/>
      <c r="D161" s="97"/>
      <c r="E161" s="97">
        <f t="shared" si="4"/>
        <v>0</v>
      </c>
      <c r="F161" s="13">
        <v>8.3800000000000008</v>
      </c>
      <c r="G161" s="40">
        <f t="shared" si="5"/>
        <v>0</v>
      </c>
      <c r="H161" s="79"/>
      <c r="I161" s="109"/>
      <c r="J161" s="50"/>
      <c r="K161" s="40">
        <f>ноя.26!K161+дек.26!H161-дек.26!G161</f>
        <v>-4499.45</v>
      </c>
    </row>
    <row r="162" spans="1:11" x14ac:dyDescent="0.25">
      <c r="A162" s="111"/>
      <c r="B162" s="109">
        <v>159</v>
      </c>
      <c r="C162" s="97"/>
      <c r="D162" s="97"/>
      <c r="E162" s="97">
        <f t="shared" si="4"/>
        <v>0</v>
      </c>
      <c r="F162" s="13">
        <v>8.3800000000000008</v>
      </c>
      <c r="G162" s="40">
        <f t="shared" si="5"/>
        <v>0</v>
      </c>
      <c r="H162" s="79"/>
      <c r="I162" s="109"/>
      <c r="J162" s="50"/>
      <c r="K162" s="40">
        <f>ноя.26!K162+дек.26!H162-дек.26!G162</f>
        <v>2893.41</v>
      </c>
    </row>
    <row r="163" spans="1:11" x14ac:dyDescent="0.25">
      <c r="A163" s="111"/>
      <c r="B163" s="109">
        <v>160</v>
      </c>
      <c r="C163" s="97"/>
      <c r="D163" s="97"/>
      <c r="E163" s="97">
        <f t="shared" si="4"/>
        <v>0</v>
      </c>
      <c r="F163" s="13">
        <v>8.3800000000000008</v>
      </c>
      <c r="G163" s="40">
        <f t="shared" si="5"/>
        <v>0</v>
      </c>
      <c r="H163" s="79"/>
      <c r="I163" s="109"/>
      <c r="J163" s="50"/>
      <c r="K163" s="40">
        <f>ноя.26!K163+дек.26!H163-дек.26!G163</f>
        <v>0</v>
      </c>
    </row>
    <row r="164" spans="1:11" x14ac:dyDescent="0.25">
      <c r="A164" s="66"/>
      <c r="B164" s="109">
        <v>161</v>
      </c>
      <c r="C164" s="97"/>
      <c r="D164" s="97"/>
      <c r="E164" s="97">
        <f t="shared" si="4"/>
        <v>0</v>
      </c>
      <c r="F164" s="13">
        <v>8.3800000000000008</v>
      </c>
      <c r="G164" s="40">
        <f t="shared" si="5"/>
        <v>0</v>
      </c>
      <c r="H164" s="79"/>
      <c r="I164" s="109"/>
      <c r="J164" s="50"/>
      <c r="K164" s="40">
        <f>ноя.26!K164+дек.26!H164-дек.26!G164</f>
        <v>0</v>
      </c>
    </row>
    <row r="165" spans="1:11" x14ac:dyDescent="0.25">
      <c r="A165" s="111"/>
      <c r="B165" s="109">
        <v>162</v>
      </c>
      <c r="C165" s="97"/>
      <c r="D165" s="97"/>
      <c r="E165" s="97">
        <f t="shared" si="4"/>
        <v>0</v>
      </c>
      <c r="F165" s="13">
        <v>8.3800000000000008</v>
      </c>
      <c r="G165" s="40">
        <f t="shared" si="5"/>
        <v>0</v>
      </c>
      <c r="H165" s="79"/>
      <c r="I165" s="109"/>
      <c r="J165" s="50"/>
      <c r="K165" s="40">
        <f>ноя.26!K165+дек.26!H165-дек.26!G165</f>
        <v>2833.09</v>
      </c>
    </row>
    <row r="166" spans="1:11" x14ac:dyDescent="0.25">
      <c r="A166" s="111"/>
      <c r="B166" s="109" t="s">
        <v>21</v>
      </c>
      <c r="C166" s="97"/>
      <c r="D166" s="97"/>
      <c r="E166" s="97">
        <f t="shared" si="4"/>
        <v>0</v>
      </c>
      <c r="F166" s="68">
        <v>6.29</v>
      </c>
      <c r="G166" s="40">
        <f t="shared" si="5"/>
        <v>0</v>
      </c>
      <c r="H166" s="79"/>
      <c r="I166" s="109"/>
      <c r="J166" s="50"/>
      <c r="K166" s="40">
        <f>ноя.26!K166+дек.26!H166-дек.26!G166</f>
        <v>1198.510000000002</v>
      </c>
    </row>
    <row r="167" spans="1:11" x14ac:dyDescent="0.25">
      <c r="A167" s="111"/>
      <c r="B167" s="109">
        <v>164</v>
      </c>
      <c r="C167" s="97"/>
      <c r="D167" s="97"/>
      <c r="E167" s="97">
        <f t="shared" si="4"/>
        <v>0</v>
      </c>
      <c r="F167" s="13">
        <v>8.3800000000000008</v>
      </c>
      <c r="G167" s="40">
        <f t="shared" si="5"/>
        <v>0</v>
      </c>
      <c r="H167" s="79"/>
      <c r="I167" s="109"/>
      <c r="J167" s="50"/>
      <c r="K167" s="40">
        <f>ноя.26!K167+дек.26!H167-дек.26!G167</f>
        <v>-4835.1600000000008</v>
      </c>
    </row>
    <row r="168" spans="1:11" x14ac:dyDescent="0.25">
      <c r="A168" s="111"/>
      <c r="B168" s="109">
        <v>165</v>
      </c>
      <c r="C168" s="97"/>
      <c r="D168" s="97"/>
      <c r="E168" s="97">
        <f t="shared" si="4"/>
        <v>0</v>
      </c>
      <c r="F168" s="13">
        <v>8.3800000000000008</v>
      </c>
      <c r="G168" s="40">
        <f t="shared" si="5"/>
        <v>0</v>
      </c>
      <c r="H168" s="79"/>
      <c r="I168" s="109"/>
      <c r="J168" s="50"/>
      <c r="K168" s="40">
        <f>ноя.26!K168+дек.26!H168-дек.26!G168</f>
        <v>0</v>
      </c>
    </row>
    <row r="169" spans="1:11" x14ac:dyDescent="0.25">
      <c r="A169" s="111"/>
      <c r="B169" s="109">
        <v>166</v>
      </c>
      <c r="C169" s="97"/>
      <c r="D169" s="97"/>
      <c r="E169" s="97">
        <f t="shared" si="4"/>
        <v>0</v>
      </c>
      <c r="F169" s="13">
        <v>8.3800000000000008</v>
      </c>
      <c r="G169" s="40">
        <f t="shared" si="5"/>
        <v>0</v>
      </c>
      <c r="H169" s="79"/>
      <c r="I169" s="109"/>
      <c r="J169" s="50"/>
      <c r="K169" s="40">
        <f>ноя.26!K169+дек.26!H169-дек.26!G169</f>
        <v>0</v>
      </c>
    </row>
    <row r="170" spans="1:11" x14ac:dyDescent="0.25">
      <c r="A170" s="111"/>
      <c r="B170" s="109">
        <v>167</v>
      </c>
      <c r="C170" s="97"/>
      <c r="D170" s="97"/>
      <c r="E170" s="97">
        <f t="shared" si="4"/>
        <v>0</v>
      </c>
      <c r="F170" s="13">
        <v>8.3800000000000008</v>
      </c>
      <c r="G170" s="40">
        <f t="shared" si="5"/>
        <v>0</v>
      </c>
      <c r="H170" s="79"/>
      <c r="I170" s="109"/>
      <c r="J170" s="50"/>
      <c r="K170" s="40">
        <f>ноя.26!K170+дек.26!H170-дек.26!G170</f>
        <v>0</v>
      </c>
    </row>
    <row r="171" spans="1:11" x14ac:dyDescent="0.25">
      <c r="A171" s="111"/>
      <c r="B171" s="109">
        <v>168</v>
      </c>
      <c r="C171" s="97"/>
      <c r="D171" s="97"/>
      <c r="E171" s="97">
        <f t="shared" si="4"/>
        <v>0</v>
      </c>
      <c r="F171" s="13">
        <v>8.3800000000000008</v>
      </c>
      <c r="G171" s="40">
        <f t="shared" si="5"/>
        <v>0</v>
      </c>
      <c r="H171" s="79"/>
      <c r="I171" s="109"/>
      <c r="J171" s="50"/>
      <c r="K171" s="40">
        <f>ноя.26!K171+дек.26!H171-дек.26!G171</f>
        <v>1989.9100000000008</v>
      </c>
    </row>
    <row r="172" spans="1:11" x14ac:dyDescent="0.25">
      <c r="A172" s="111"/>
      <c r="B172" s="109">
        <v>169</v>
      </c>
      <c r="C172" s="97"/>
      <c r="D172" s="97"/>
      <c r="E172" s="97">
        <f t="shared" si="4"/>
        <v>0</v>
      </c>
      <c r="F172" s="13">
        <v>8.3800000000000008</v>
      </c>
      <c r="G172" s="40">
        <f t="shared" si="5"/>
        <v>0</v>
      </c>
      <c r="H172" s="79"/>
      <c r="I172" s="109"/>
      <c r="J172" s="50"/>
      <c r="K172" s="40">
        <f>ноя.26!K172+дек.26!H172-дек.26!G172</f>
        <v>0</v>
      </c>
    </row>
    <row r="173" spans="1:11" x14ac:dyDescent="0.25">
      <c r="A173" s="111"/>
      <c r="B173" s="109">
        <v>170</v>
      </c>
      <c r="C173" s="97"/>
      <c r="D173" s="97"/>
      <c r="E173" s="97">
        <f t="shared" si="4"/>
        <v>0</v>
      </c>
      <c r="F173" s="13">
        <v>8.3800000000000008</v>
      </c>
      <c r="G173" s="40">
        <f t="shared" si="5"/>
        <v>0</v>
      </c>
      <c r="H173" s="79"/>
      <c r="I173" s="109"/>
      <c r="J173" s="50"/>
      <c r="K173" s="40">
        <f>ноя.26!K173+дек.26!H173-дек.26!G173</f>
        <v>3733</v>
      </c>
    </row>
    <row r="174" spans="1:11" x14ac:dyDescent="0.25">
      <c r="A174" s="111"/>
      <c r="B174" s="109">
        <v>171</v>
      </c>
      <c r="C174" s="97"/>
      <c r="D174" s="97"/>
      <c r="E174" s="97">
        <f t="shared" si="4"/>
        <v>0</v>
      </c>
      <c r="F174" s="70">
        <v>6.29</v>
      </c>
      <c r="G174" s="40">
        <f t="shared" si="5"/>
        <v>0</v>
      </c>
      <c r="H174" s="79"/>
      <c r="I174" s="109"/>
      <c r="J174" s="50"/>
      <c r="K174" s="40">
        <f>ноя.26!K174+дек.26!H174-дек.26!G174</f>
        <v>1860.639999999999</v>
      </c>
    </row>
    <row r="175" spans="1:11" x14ac:dyDescent="0.25">
      <c r="A175" s="111"/>
      <c r="B175" s="109">
        <v>172</v>
      </c>
      <c r="C175" s="97"/>
      <c r="D175" s="97"/>
      <c r="E175" s="97">
        <f t="shared" si="4"/>
        <v>0</v>
      </c>
      <c r="F175" s="13">
        <v>8.3800000000000008</v>
      </c>
      <c r="G175" s="40">
        <f t="shared" si="5"/>
        <v>0</v>
      </c>
      <c r="H175" s="79"/>
      <c r="I175" s="109"/>
      <c r="J175" s="50"/>
      <c r="K175" s="40">
        <f>ноя.26!K175+дек.26!H175-дек.26!G175</f>
        <v>-14592.949999999997</v>
      </c>
    </row>
    <row r="176" spans="1:11" x14ac:dyDescent="0.25">
      <c r="A176" s="111"/>
      <c r="B176" s="109">
        <v>173</v>
      </c>
      <c r="C176" s="97"/>
      <c r="D176" s="97"/>
      <c r="E176" s="97">
        <f t="shared" si="4"/>
        <v>0</v>
      </c>
      <c r="F176" s="68">
        <v>6.29</v>
      </c>
      <c r="G176" s="40">
        <f t="shared" si="5"/>
        <v>0</v>
      </c>
      <c r="H176" s="79"/>
      <c r="I176" s="109"/>
      <c r="J176" s="50"/>
      <c r="K176" s="40">
        <f>ноя.26!K176+дек.26!H176-дек.26!G176</f>
        <v>419.61999999999898</v>
      </c>
    </row>
    <row r="177" spans="1:11" x14ac:dyDescent="0.25">
      <c r="A177" s="111"/>
      <c r="B177" s="109">
        <v>174</v>
      </c>
      <c r="C177" s="97"/>
      <c r="D177" s="97"/>
      <c r="E177" s="97">
        <f t="shared" si="4"/>
        <v>0</v>
      </c>
      <c r="F177" s="13">
        <v>8.3800000000000008</v>
      </c>
      <c r="G177" s="40">
        <f t="shared" si="5"/>
        <v>0</v>
      </c>
      <c r="H177" s="79"/>
      <c r="I177" s="109"/>
      <c r="J177" s="50"/>
      <c r="K177" s="40">
        <f>ноя.26!K177+дек.26!H177-дек.26!G177</f>
        <v>0</v>
      </c>
    </row>
    <row r="178" spans="1:11" x14ac:dyDescent="0.25">
      <c r="A178" s="111"/>
      <c r="B178" s="109">
        <f>175</f>
        <v>175</v>
      </c>
      <c r="C178" s="97"/>
      <c r="D178" s="97"/>
      <c r="E178" s="97">
        <f t="shared" si="4"/>
        <v>0</v>
      </c>
      <c r="F178" s="13">
        <v>8.3800000000000008</v>
      </c>
      <c r="G178" s="40">
        <f t="shared" si="5"/>
        <v>0</v>
      </c>
      <c r="H178" s="79"/>
      <c r="I178" s="109"/>
      <c r="J178" s="50"/>
      <c r="K178" s="40">
        <f>ноя.26!K178+дек.26!H178-дек.26!G178</f>
        <v>2674.0999999999995</v>
      </c>
    </row>
    <row r="179" spans="1:11" x14ac:dyDescent="0.25">
      <c r="A179" s="111"/>
      <c r="B179" s="109">
        <v>176</v>
      </c>
      <c r="C179" s="97"/>
      <c r="D179" s="97"/>
      <c r="E179" s="97">
        <f t="shared" si="4"/>
        <v>0</v>
      </c>
      <c r="F179" s="13">
        <v>8.3800000000000008</v>
      </c>
      <c r="G179" s="40">
        <f t="shared" si="5"/>
        <v>0</v>
      </c>
      <c r="H179" s="79"/>
      <c r="I179" s="109"/>
      <c r="J179" s="50"/>
      <c r="K179" s="40">
        <f>ноя.26!K179+дек.26!H179-дек.26!G179</f>
        <v>0</v>
      </c>
    </row>
    <row r="180" spans="1:11" x14ac:dyDescent="0.25">
      <c r="A180" s="111"/>
      <c r="B180" s="109">
        <v>177</v>
      </c>
      <c r="C180" s="97"/>
      <c r="D180" s="97"/>
      <c r="E180" s="97">
        <f t="shared" si="4"/>
        <v>0</v>
      </c>
      <c r="F180" s="13">
        <v>8.3800000000000008</v>
      </c>
      <c r="G180" s="40">
        <f t="shared" si="5"/>
        <v>0</v>
      </c>
      <c r="H180" s="79"/>
      <c r="I180" s="109"/>
      <c r="J180" s="50"/>
      <c r="K180" s="40">
        <f>ноя.26!K180+дек.26!H180-дек.26!G180</f>
        <v>-21066.050000000003</v>
      </c>
    </row>
    <row r="181" spans="1:11" x14ac:dyDescent="0.25">
      <c r="A181" s="111"/>
      <c r="B181" s="109">
        <v>178</v>
      </c>
      <c r="C181" s="97"/>
      <c r="D181" s="97"/>
      <c r="E181" s="97">
        <f t="shared" si="4"/>
        <v>0</v>
      </c>
      <c r="F181" s="13">
        <v>8.3800000000000008</v>
      </c>
      <c r="G181" s="40">
        <f t="shared" si="5"/>
        <v>0</v>
      </c>
      <c r="H181" s="79"/>
      <c r="I181" s="109"/>
      <c r="J181" s="50"/>
      <c r="K181" s="40">
        <f>ноя.26!K181+дек.26!H181-дек.26!G181</f>
        <v>0</v>
      </c>
    </row>
    <row r="182" spans="1:11" x14ac:dyDescent="0.25">
      <c r="A182" s="111"/>
      <c r="B182" s="109">
        <v>179</v>
      </c>
      <c r="C182" s="97"/>
      <c r="D182" s="97"/>
      <c r="E182" s="97">
        <f t="shared" si="4"/>
        <v>0</v>
      </c>
      <c r="F182" s="13">
        <v>8.3800000000000008</v>
      </c>
      <c r="G182" s="40">
        <f t="shared" si="5"/>
        <v>0</v>
      </c>
      <c r="H182" s="79"/>
      <c r="I182" s="109"/>
      <c r="J182" s="50"/>
      <c r="K182" s="40">
        <f>ноя.26!K182+дек.26!H182-дек.26!G182</f>
        <v>0</v>
      </c>
    </row>
    <row r="183" spans="1:11" x14ac:dyDescent="0.25">
      <c r="A183" s="111"/>
      <c r="B183" s="109">
        <v>180</v>
      </c>
      <c r="C183" s="97"/>
      <c r="D183" s="97"/>
      <c r="E183" s="97">
        <f t="shared" si="4"/>
        <v>0</v>
      </c>
      <c r="F183" s="13">
        <v>8.3800000000000008</v>
      </c>
      <c r="G183" s="40">
        <f t="shared" si="5"/>
        <v>0</v>
      </c>
      <c r="H183" s="79"/>
      <c r="I183" s="109"/>
      <c r="J183" s="50"/>
      <c r="K183" s="40">
        <f>ноя.26!K183+дек.26!H183-дек.26!G183</f>
        <v>0</v>
      </c>
    </row>
    <row r="184" spans="1:11" x14ac:dyDescent="0.25">
      <c r="A184" s="111"/>
      <c r="B184" s="109">
        <v>181</v>
      </c>
      <c r="C184" s="97"/>
      <c r="D184" s="97"/>
      <c r="E184" s="97">
        <f t="shared" si="4"/>
        <v>0</v>
      </c>
      <c r="F184" s="13">
        <v>8.3800000000000008</v>
      </c>
      <c r="G184" s="40">
        <f t="shared" si="5"/>
        <v>0</v>
      </c>
      <c r="H184" s="79"/>
      <c r="I184" s="109"/>
      <c r="J184" s="50"/>
      <c r="K184" s="40">
        <f>ноя.26!K184+дек.26!H184-дек.26!G184</f>
        <v>-1720.83</v>
      </c>
    </row>
    <row r="185" spans="1:11" x14ac:dyDescent="0.25">
      <c r="A185" s="111"/>
      <c r="B185" s="109">
        <v>182</v>
      </c>
      <c r="C185" s="97"/>
      <c r="D185" s="97"/>
      <c r="E185" s="97">
        <f t="shared" si="4"/>
        <v>0</v>
      </c>
      <c r="F185" s="13">
        <v>8.3800000000000008</v>
      </c>
      <c r="G185" s="40">
        <f t="shared" si="5"/>
        <v>0</v>
      </c>
      <c r="H185" s="79"/>
      <c r="I185" s="109"/>
      <c r="J185" s="50"/>
      <c r="K185" s="40">
        <f>ноя.26!K185+дек.26!H185-дек.26!G185</f>
        <v>0</v>
      </c>
    </row>
    <row r="186" spans="1:11" x14ac:dyDescent="0.25">
      <c r="A186" s="111"/>
      <c r="B186" s="109">
        <v>183</v>
      </c>
      <c r="C186" s="97"/>
      <c r="D186" s="97"/>
      <c r="E186" s="97">
        <f t="shared" si="4"/>
        <v>0</v>
      </c>
      <c r="F186" s="13">
        <v>8.3800000000000008</v>
      </c>
      <c r="G186" s="40">
        <f t="shared" si="5"/>
        <v>0</v>
      </c>
      <c r="H186" s="79"/>
      <c r="I186" s="109"/>
      <c r="J186" s="50"/>
      <c r="K186" s="40">
        <f>ноя.26!K186+дек.26!H186-дек.26!G186</f>
        <v>736.12</v>
      </c>
    </row>
    <row r="187" spans="1:11" x14ac:dyDescent="0.25">
      <c r="A187" s="111"/>
      <c r="B187" s="109">
        <v>184</v>
      </c>
      <c r="C187" s="97"/>
      <c r="D187" s="97"/>
      <c r="E187" s="97">
        <f t="shared" si="4"/>
        <v>0</v>
      </c>
      <c r="F187" s="13">
        <v>8.3800000000000008</v>
      </c>
      <c r="G187" s="40">
        <f t="shared" si="5"/>
        <v>0</v>
      </c>
      <c r="H187" s="79"/>
      <c r="I187" s="109"/>
      <c r="J187" s="50"/>
      <c r="K187" s="40">
        <f>ноя.26!K187+дек.26!H187-дек.26!G187</f>
        <v>0</v>
      </c>
    </row>
    <row r="188" spans="1:11" x14ac:dyDescent="0.25">
      <c r="A188" s="111"/>
      <c r="B188" s="109">
        <v>185</v>
      </c>
      <c r="C188" s="97"/>
      <c r="D188" s="97"/>
      <c r="E188" s="97">
        <f t="shared" si="4"/>
        <v>0</v>
      </c>
      <c r="F188" s="13">
        <v>8.3800000000000008</v>
      </c>
      <c r="G188" s="40">
        <f t="shared" si="5"/>
        <v>0</v>
      </c>
      <c r="H188" s="79"/>
      <c r="I188" s="109"/>
      <c r="J188" s="50"/>
      <c r="K188" s="40">
        <f>ноя.26!K188+дек.26!H188-дек.26!G188</f>
        <v>0</v>
      </c>
    </row>
    <row r="189" spans="1:11" x14ac:dyDescent="0.25">
      <c r="A189" s="111"/>
      <c r="B189" s="109">
        <v>186</v>
      </c>
      <c r="C189" s="97"/>
      <c r="D189" s="97"/>
      <c r="E189" s="97">
        <f t="shared" si="4"/>
        <v>0</v>
      </c>
      <c r="F189" s="13">
        <v>8.3800000000000008</v>
      </c>
      <c r="G189" s="40">
        <f t="shared" si="5"/>
        <v>0</v>
      </c>
      <c r="H189" s="79"/>
      <c r="I189" s="109"/>
      <c r="J189" s="50"/>
      <c r="K189" s="40">
        <f>ноя.26!K189+дек.26!H189-дек.26!G189</f>
        <v>0</v>
      </c>
    </row>
    <row r="190" spans="1:11" x14ac:dyDescent="0.25">
      <c r="A190" s="111"/>
      <c r="B190" s="109">
        <v>187</v>
      </c>
      <c r="C190" s="97"/>
      <c r="D190" s="97"/>
      <c r="E190" s="97">
        <f t="shared" si="4"/>
        <v>0</v>
      </c>
      <c r="F190" s="13">
        <v>8.3800000000000008</v>
      </c>
      <c r="G190" s="40">
        <f t="shared" si="5"/>
        <v>0</v>
      </c>
      <c r="H190" s="79"/>
      <c r="I190" s="109"/>
      <c r="J190" s="50"/>
      <c r="K190" s="40">
        <f>ноя.26!K190+дек.26!H190-дек.26!G190</f>
        <v>-4645.8100000000013</v>
      </c>
    </row>
    <row r="191" spans="1:11" x14ac:dyDescent="0.25">
      <c r="A191" s="111"/>
      <c r="B191" s="109">
        <v>188</v>
      </c>
      <c r="C191" s="97"/>
      <c r="D191" s="97"/>
      <c r="E191" s="97">
        <f t="shared" si="4"/>
        <v>0</v>
      </c>
      <c r="F191" s="13">
        <v>8.3800000000000008</v>
      </c>
      <c r="G191" s="40">
        <f t="shared" si="5"/>
        <v>0</v>
      </c>
      <c r="H191" s="79"/>
      <c r="I191" s="109"/>
      <c r="J191" s="50"/>
      <c r="K191" s="40">
        <f>ноя.26!K191+дек.26!H191-дек.26!G191</f>
        <v>-10804.730000000001</v>
      </c>
    </row>
    <row r="192" spans="1:11" x14ac:dyDescent="0.25">
      <c r="A192" s="111"/>
      <c r="B192" s="109">
        <v>189</v>
      </c>
      <c r="C192" s="97"/>
      <c r="D192" s="97"/>
      <c r="E192" s="97">
        <f t="shared" si="4"/>
        <v>0</v>
      </c>
      <c r="F192" s="13">
        <v>8.3800000000000008</v>
      </c>
      <c r="G192" s="40">
        <f t="shared" si="5"/>
        <v>0</v>
      </c>
      <c r="H192" s="79"/>
      <c r="I192" s="109"/>
      <c r="J192" s="50"/>
      <c r="K192" s="40">
        <f>ноя.26!K192+дек.26!H192-дек.26!G192</f>
        <v>-535.79</v>
      </c>
    </row>
    <row r="193" spans="1:11" x14ac:dyDescent="0.25">
      <c r="A193" s="111"/>
      <c r="B193" s="109">
        <v>190</v>
      </c>
      <c r="C193" s="97"/>
      <c r="D193" s="97"/>
      <c r="E193" s="97">
        <f t="shared" si="4"/>
        <v>0</v>
      </c>
      <c r="F193" s="13">
        <v>8.3800000000000008</v>
      </c>
      <c r="G193" s="40">
        <f t="shared" si="5"/>
        <v>0</v>
      </c>
      <c r="H193" s="79"/>
      <c r="I193" s="109"/>
      <c r="J193" s="50"/>
      <c r="K193" s="40">
        <f>ноя.26!K193+дек.26!H193-дек.26!G193</f>
        <v>0</v>
      </c>
    </row>
    <row r="194" spans="1:11" x14ac:dyDescent="0.25">
      <c r="A194" s="111"/>
      <c r="B194" s="109">
        <v>191</v>
      </c>
      <c r="C194" s="97"/>
      <c r="D194" s="97"/>
      <c r="E194" s="97">
        <f t="shared" si="4"/>
        <v>0</v>
      </c>
      <c r="F194" s="13">
        <v>8.3800000000000008</v>
      </c>
      <c r="G194" s="40">
        <f t="shared" si="5"/>
        <v>0</v>
      </c>
      <c r="H194" s="79"/>
      <c r="I194" s="109"/>
      <c r="J194" s="50"/>
      <c r="K194" s="40">
        <f>ноя.26!K194+дек.26!H194-дек.26!G194</f>
        <v>0</v>
      </c>
    </row>
    <row r="195" spans="1:11" x14ac:dyDescent="0.25">
      <c r="A195" s="111"/>
      <c r="B195" s="109">
        <v>192</v>
      </c>
      <c r="C195" s="97"/>
      <c r="D195" s="97"/>
      <c r="E195" s="97">
        <f t="shared" si="4"/>
        <v>0</v>
      </c>
      <c r="F195" s="13">
        <v>8.3800000000000008</v>
      </c>
      <c r="G195" s="40">
        <f t="shared" si="5"/>
        <v>0</v>
      </c>
      <c r="H195" s="79"/>
      <c r="I195" s="109"/>
      <c r="J195" s="50"/>
      <c r="K195" s="40">
        <f>ноя.26!K195+дек.26!H195-дек.26!G195</f>
        <v>-2052.71</v>
      </c>
    </row>
    <row r="196" spans="1:11" x14ac:dyDescent="0.25">
      <c r="A196" s="111"/>
      <c r="B196" s="109">
        <v>193</v>
      </c>
      <c r="C196" s="97"/>
      <c r="D196" s="97"/>
      <c r="E196" s="97">
        <f t="shared" si="4"/>
        <v>0</v>
      </c>
      <c r="F196" s="13">
        <v>8.3800000000000008</v>
      </c>
      <c r="G196" s="40">
        <f t="shared" si="5"/>
        <v>0</v>
      </c>
      <c r="H196" s="79"/>
      <c r="I196" s="109"/>
      <c r="J196" s="50"/>
      <c r="K196" s="40">
        <f>ноя.26!K196+дек.26!H196-дек.26!G196</f>
        <v>11000</v>
      </c>
    </row>
    <row r="197" spans="1:11" x14ac:dyDescent="0.25">
      <c r="A197" s="111"/>
      <c r="B197" s="109">
        <v>194</v>
      </c>
      <c r="C197" s="97"/>
      <c r="D197" s="97"/>
      <c r="E197" s="97">
        <f t="shared" si="4"/>
        <v>0</v>
      </c>
      <c r="F197" s="13">
        <v>8.3800000000000008</v>
      </c>
      <c r="G197" s="40">
        <f t="shared" si="5"/>
        <v>0</v>
      </c>
      <c r="H197" s="79"/>
      <c r="I197" s="109"/>
      <c r="J197" s="50"/>
      <c r="K197" s="40">
        <f>ноя.26!K197+дек.26!H197-дек.26!G197</f>
        <v>747.45999999999958</v>
      </c>
    </row>
    <row r="198" spans="1:11" x14ac:dyDescent="0.25">
      <c r="A198" s="111"/>
      <c r="B198" s="109">
        <v>195</v>
      </c>
      <c r="C198" s="97"/>
      <c r="D198" s="97"/>
      <c r="E198" s="97">
        <f t="shared" si="4"/>
        <v>0</v>
      </c>
      <c r="F198" s="13">
        <v>8.3800000000000008</v>
      </c>
      <c r="G198" s="40">
        <f t="shared" si="5"/>
        <v>0</v>
      </c>
      <c r="H198" s="79"/>
      <c r="I198" s="109"/>
      <c r="J198" s="50"/>
      <c r="K198" s="40">
        <f>ноя.26!K198+дек.26!H198-дек.26!G198</f>
        <v>0</v>
      </c>
    </row>
    <row r="199" spans="1:11" x14ac:dyDescent="0.25">
      <c r="A199" s="111"/>
      <c r="B199" s="109">
        <v>196</v>
      </c>
      <c r="C199" s="97"/>
      <c r="D199" s="97"/>
      <c r="E199" s="97">
        <f t="shared" si="4"/>
        <v>0</v>
      </c>
      <c r="F199" s="70">
        <v>6.29</v>
      </c>
      <c r="G199" s="40">
        <f t="shared" si="5"/>
        <v>0</v>
      </c>
      <c r="H199" s="79"/>
      <c r="I199" s="109"/>
      <c r="J199" s="50"/>
      <c r="K199" s="40">
        <f>ноя.26!K199+дек.26!H199-дек.26!G199</f>
        <v>-10387.870000000003</v>
      </c>
    </row>
    <row r="200" spans="1:11" x14ac:dyDescent="0.25">
      <c r="A200" s="111"/>
      <c r="B200" s="109">
        <v>197</v>
      </c>
      <c r="C200" s="97"/>
      <c r="D200" s="97"/>
      <c r="E200" s="97">
        <f t="shared" si="4"/>
        <v>0</v>
      </c>
      <c r="F200" s="13">
        <v>8.3800000000000008</v>
      </c>
      <c r="G200" s="40">
        <f t="shared" si="5"/>
        <v>0</v>
      </c>
      <c r="H200" s="79"/>
      <c r="I200" s="109"/>
      <c r="J200" s="50"/>
      <c r="K200" s="40">
        <f>ноя.26!K200+дек.26!H200-дек.26!G200</f>
        <v>-471.05</v>
      </c>
    </row>
    <row r="201" spans="1:11" x14ac:dyDescent="0.25">
      <c r="A201" s="111"/>
      <c r="B201" s="109">
        <v>198</v>
      </c>
      <c r="C201" s="97"/>
      <c r="D201" s="97"/>
      <c r="E201" s="97">
        <f t="shared" si="4"/>
        <v>0</v>
      </c>
      <c r="F201" s="13">
        <v>8.3800000000000008</v>
      </c>
      <c r="G201" s="40">
        <f t="shared" si="5"/>
        <v>0</v>
      </c>
      <c r="H201" s="79"/>
      <c r="I201" s="109"/>
      <c r="J201" s="50"/>
      <c r="K201" s="40">
        <f>ноя.26!K201+дек.26!H201-дек.26!G201</f>
        <v>0</v>
      </c>
    </row>
    <row r="202" spans="1:11" x14ac:dyDescent="0.25">
      <c r="A202" s="111"/>
      <c r="B202" s="109">
        <v>199</v>
      </c>
      <c r="C202" s="97"/>
      <c r="D202" s="97"/>
      <c r="E202" s="97">
        <f t="shared" si="4"/>
        <v>0</v>
      </c>
      <c r="F202" s="13">
        <v>8.3800000000000008</v>
      </c>
      <c r="G202" s="40">
        <f t="shared" si="5"/>
        <v>0</v>
      </c>
      <c r="H202" s="79"/>
      <c r="I202" s="109"/>
      <c r="J202" s="50"/>
      <c r="K202" s="40">
        <f>ноя.26!K202+дек.26!H202-дек.26!G202</f>
        <v>0</v>
      </c>
    </row>
    <row r="203" spans="1:11" x14ac:dyDescent="0.25">
      <c r="A203" s="111"/>
      <c r="B203" s="109">
        <v>200</v>
      </c>
      <c r="C203" s="97"/>
      <c r="D203" s="97"/>
      <c r="E203" s="97">
        <f t="shared" si="4"/>
        <v>0</v>
      </c>
      <c r="F203" s="13">
        <v>8.3800000000000008</v>
      </c>
      <c r="G203" s="40">
        <f t="shared" si="5"/>
        <v>0</v>
      </c>
      <c r="H203" s="79"/>
      <c r="I203" s="109"/>
      <c r="J203" s="50"/>
      <c r="K203" s="40">
        <f>ноя.26!K203+дек.26!H203-дек.26!G203</f>
        <v>0</v>
      </c>
    </row>
    <row r="204" spans="1:11" x14ac:dyDescent="0.25">
      <c r="A204" s="111"/>
      <c r="B204" s="109">
        <v>201</v>
      </c>
      <c r="C204" s="97"/>
      <c r="D204" s="97"/>
      <c r="E204" s="97">
        <f t="shared" ref="E204:E267" si="6">D204-C204</f>
        <v>0</v>
      </c>
      <c r="F204" s="68">
        <v>6.29</v>
      </c>
      <c r="G204" s="40">
        <f t="shared" si="5"/>
        <v>0</v>
      </c>
      <c r="H204" s="79"/>
      <c r="I204" s="109"/>
      <c r="J204" s="50"/>
      <c r="K204" s="40">
        <f>ноя.26!K204+дек.26!H204-дек.26!G204</f>
        <v>-2157.9100000000008</v>
      </c>
    </row>
    <row r="205" spans="1:11" x14ac:dyDescent="0.25">
      <c r="A205" s="111"/>
      <c r="B205" s="109">
        <v>202</v>
      </c>
      <c r="C205" s="97"/>
      <c r="D205" s="97"/>
      <c r="E205" s="97">
        <f t="shared" si="6"/>
        <v>0</v>
      </c>
      <c r="F205" s="13">
        <v>8.3800000000000008</v>
      </c>
      <c r="G205" s="40">
        <f t="shared" ref="G205:G268" si="7">F205*E205</f>
        <v>0</v>
      </c>
      <c r="H205" s="79"/>
      <c r="I205" s="109"/>
      <c r="J205" s="50"/>
      <c r="K205" s="40">
        <f>ноя.26!K205+дек.26!H205-дек.26!G205</f>
        <v>-21.990000000000002</v>
      </c>
    </row>
    <row r="206" spans="1:11" x14ac:dyDescent="0.25">
      <c r="A206" s="111"/>
      <c r="B206" s="109">
        <v>203</v>
      </c>
      <c r="C206" s="97"/>
      <c r="D206" s="97"/>
      <c r="E206" s="97">
        <f t="shared" si="6"/>
        <v>0</v>
      </c>
      <c r="F206" s="13">
        <v>8.3800000000000008</v>
      </c>
      <c r="G206" s="40">
        <f t="shared" si="7"/>
        <v>0</v>
      </c>
      <c r="H206" s="79"/>
      <c r="I206" s="109"/>
      <c r="J206" s="50"/>
      <c r="K206" s="40">
        <f>ноя.26!K206+дек.26!H206-дек.26!G206</f>
        <v>-7704.0400000000009</v>
      </c>
    </row>
    <row r="207" spans="1:11" x14ac:dyDescent="0.25">
      <c r="A207" s="111"/>
      <c r="B207" s="109">
        <v>205</v>
      </c>
      <c r="C207" s="97"/>
      <c r="D207" s="97"/>
      <c r="E207" s="97">
        <f t="shared" si="6"/>
        <v>0</v>
      </c>
      <c r="F207" s="13">
        <v>8.3800000000000008</v>
      </c>
      <c r="G207" s="40">
        <f t="shared" si="7"/>
        <v>0</v>
      </c>
      <c r="H207" s="79"/>
      <c r="I207" s="109"/>
      <c r="J207" s="50"/>
      <c r="K207" s="40">
        <f>ноя.26!K207+дек.26!H207-дек.26!G207</f>
        <v>0</v>
      </c>
    </row>
    <row r="208" spans="1:11" x14ac:dyDescent="0.25">
      <c r="A208" s="111"/>
      <c r="B208" s="109">
        <v>206</v>
      </c>
      <c r="C208" s="97"/>
      <c r="D208" s="97"/>
      <c r="E208" s="97">
        <f t="shared" si="6"/>
        <v>0</v>
      </c>
      <c r="F208" s="13">
        <v>8.3800000000000008</v>
      </c>
      <c r="G208" s="40">
        <f t="shared" si="7"/>
        <v>0</v>
      </c>
      <c r="H208" s="79"/>
      <c r="I208" s="109"/>
      <c r="J208" s="50"/>
      <c r="K208" s="40">
        <f>ноя.26!K208+дек.26!H208-дек.26!G208</f>
        <v>0</v>
      </c>
    </row>
    <row r="209" spans="1:11" x14ac:dyDescent="0.25">
      <c r="A209" s="111"/>
      <c r="B209" s="109">
        <v>207</v>
      </c>
      <c r="C209" s="97"/>
      <c r="D209" s="97"/>
      <c r="E209" s="97">
        <f t="shared" si="6"/>
        <v>0</v>
      </c>
      <c r="F209" s="13">
        <v>8.3800000000000008</v>
      </c>
      <c r="G209" s="40">
        <f t="shared" si="7"/>
        <v>0</v>
      </c>
      <c r="H209" s="79"/>
      <c r="I209" s="109"/>
      <c r="J209" s="50"/>
      <c r="K209" s="40">
        <f>ноя.26!K209+дек.26!H209-дек.26!G209</f>
        <v>0</v>
      </c>
    </row>
    <row r="210" spans="1:11" x14ac:dyDescent="0.25">
      <c r="A210" s="111"/>
      <c r="B210" s="109">
        <v>208</v>
      </c>
      <c r="C210" s="97"/>
      <c r="D210" s="97"/>
      <c r="E210" s="97">
        <f t="shared" si="6"/>
        <v>0</v>
      </c>
      <c r="F210" s="13">
        <v>8.3800000000000008</v>
      </c>
      <c r="G210" s="40">
        <f t="shared" si="7"/>
        <v>0</v>
      </c>
      <c r="H210" s="79"/>
      <c r="I210" s="109"/>
      <c r="J210" s="50"/>
      <c r="K210" s="40">
        <f>ноя.26!K210+дек.26!H210-дек.26!G210</f>
        <v>0</v>
      </c>
    </row>
    <row r="211" spans="1:11" x14ac:dyDescent="0.25">
      <c r="A211" s="111"/>
      <c r="B211" s="109">
        <v>209</v>
      </c>
      <c r="C211" s="97"/>
      <c r="D211" s="97"/>
      <c r="E211" s="97">
        <f t="shared" si="6"/>
        <v>0</v>
      </c>
      <c r="F211" s="13">
        <v>8.3800000000000008</v>
      </c>
      <c r="G211" s="40">
        <f t="shared" si="7"/>
        <v>0</v>
      </c>
      <c r="H211" s="79"/>
      <c r="I211" s="109"/>
      <c r="J211" s="50"/>
      <c r="K211" s="40">
        <f>ноя.26!K211+дек.26!H211-дек.26!G211</f>
        <v>-135.65000000000009</v>
      </c>
    </row>
    <row r="212" spans="1:11" x14ac:dyDescent="0.25">
      <c r="A212" s="111"/>
      <c r="B212" s="109">
        <v>210</v>
      </c>
      <c r="C212" s="97"/>
      <c r="D212" s="97"/>
      <c r="E212" s="97">
        <f t="shared" si="6"/>
        <v>0</v>
      </c>
      <c r="F212" s="13">
        <v>8.3800000000000008</v>
      </c>
      <c r="G212" s="40">
        <f t="shared" si="7"/>
        <v>0</v>
      </c>
      <c r="H212" s="79"/>
      <c r="I212" s="109"/>
      <c r="J212" s="50"/>
      <c r="K212" s="40">
        <f>ноя.26!K212+дек.26!H212-дек.26!G212</f>
        <v>-330</v>
      </c>
    </row>
    <row r="213" spans="1:11" x14ac:dyDescent="0.25">
      <c r="A213" s="111"/>
      <c r="B213" s="109">
        <v>211</v>
      </c>
      <c r="C213" s="97"/>
      <c r="D213" s="97"/>
      <c r="E213" s="97">
        <f t="shared" si="6"/>
        <v>0</v>
      </c>
      <c r="F213" s="13">
        <v>8.3800000000000008</v>
      </c>
      <c r="G213" s="40">
        <f t="shared" si="7"/>
        <v>0</v>
      </c>
      <c r="H213" s="79"/>
      <c r="I213" s="109"/>
      <c r="J213" s="50"/>
      <c r="K213" s="40">
        <f>ноя.26!K213+дек.26!H213-дек.26!G213</f>
        <v>0</v>
      </c>
    </row>
    <row r="214" spans="1:11" x14ac:dyDescent="0.25">
      <c r="A214" s="111"/>
      <c r="B214" s="109">
        <v>212</v>
      </c>
      <c r="C214" s="97"/>
      <c r="D214" s="97"/>
      <c r="E214" s="97">
        <f t="shared" si="6"/>
        <v>0</v>
      </c>
      <c r="F214" s="13">
        <v>8.3800000000000008</v>
      </c>
      <c r="G214" s="40">
        <f t="shared" si="7"/>
        <v>0</v>
      </c>
      <c r="H214" s="79"/>
      <c r="I214" s="109"/>
      <c r="J214" s="50"/>
      <c r="K214" s="40">
        <f>ноя.26!K214+дек.26!H214-дек.26!G214</f>
        <v>-8279.7199999999993</v>
      </c>
    </row>
    <row r="215" spans="1:11" x14ac:dyDescent="0.25">
      <c r="A215" s="111"/>
      <c r="B215" s="109">
        <v>213</v>
      </c>
      <c r="C215" s="97"/>
      <c r="D215" s="97"/>
      <c r="E215" s="97">
        <f t="shared" si="6"/>
        <v>0</v>
      </c>
      <c r="F215" s="13">
        <v>8.3800000000000008</v>
      </c>
      <c r="G215" s="40">
        <f t="shared" si="7"/>
        <v>0</v>
      </c>
      <c r="H215" s="79"/>
      <c r="I215" s="109"/>
      <c r="J215" s="50"/>
      <c r="K215" s="40">
        <f>ноя.26!K215+дек.26!H215-дек.26!G215</f>
        <v>0</v>
      </c>
    </row>
    <row r="216" spans="1:11" x14ac:dyDescent="0.25">
      <c r="A216" s="111"/>
      <c r="B216" s="109">
        <v>214</v>
      </c>
      <c r="C216" s="97"/>
      <c r="D216" s="97"/>
      <c r="E216" s="97">
        <f t="shared" si="6"/>
        <v>0</v>
      </c>
      <c r="F216" s="13">
        <v>8.3800000000000008</v>
      </c>
      <c r="G216" s="40">
        <f t="shared" si="7"/>
        <v>0</v>
      </c>
      <c r="H216" s="79"/>
      <c r="I216" s="109"/>
      <c r="J216" s="50"/>
      <c r="K216" s="40">
        <f>ноя.26!K216+дек.26!H216-дек.26!G216</f>
        <v>0</v>
      </c>
    </row>
    <row r="217" spans="1:11" x14ac:dyDescent="0.25">
      <c r="A217" s="111"/>
      <c r="B217" s="109">
        <v>215</v>
      </c>
      <c r="C217" s="97"/>
      <c r="D217" s="97"/>
      <c r="E217" s="97">
        <f t="shared" si="6"/>
        <v>0</v>
      </c>
      <c r="F217" s="13">
        <v>8.3800000000000008</v>
      </c>
      <c r="G217" s="40">
        <f t="shared" si="7"/>
        <v>0</v>
      </c>
      <c r="H217" s="79"/>
      <c r="I217" s="109"/>
      <c r="J217" s="50"/>
      <c r="K217" s="40">
        <f>ноя.26!K217+дек.26!H217-дек.26!G217</f>
        <v>746.81</v>
      </c>
    </row>
    <row r="218" spans="1:11" x14ac:dyDescent="0.25">
      <c r="A218" s="111"/>
      <c r="B218" s="109">
        <v>216</v>
      </c>
      <c r="C218" s="97"/>
      <c r="D218" s="97"/>
      <c r="E218" s="97">
        <f t="shared" si="6"/>
        <v>0</v>
      </c>
      <c r="F218" s="13">
        <v>8.3800000000000008</v>
      </c>
      <c r="G218" s="40">
        <f t="shared" si="7"/>
        <v>0</v>
      </c>
      <c r="H218" s="79"/>
      <c r="I218" s="109"/>
      <c r="J218" s="50"/>
      <c r="K218" s="40">
        <f>ноя.26!K218+дек.26!H218-дек.26!G218</f>
        <v>-412.5</v>
      </c>
    </row>
    <row r="219" spans="1:11" x14ac:dyDescent="0.25">
      <c r="A219" s="51"/>
      <c r="B219" s="109">
        <v>217</v>
      </c>
      <c r="C219" s="97"/>
      <c r="D219" s="97"/>
      <c r="E219" s="97">
        <f t="shared" si="6"/>
        <v>0</v>
      </c>
      <c r="F219" s="13">
        <v>8.3800000000000008</v>
      </c>
      <c r="G219" s="40">
        <f t="shared" si="7"/>
        <v>0</v>
      </c>
      <c r="H219" s="79"/>
      <c r="I219" s="109"/>
      <c r="J219" s="50"/>
      <c r="K219" s="40">
        <f>ноя.26!K219+дек.26!H219-дек.26!G219</f>
        <v>796.73999999999978</v>
      </c>
    </row>
    <row r="220" spans="1:11" x14ac:dyDescent="0.25">
      <c r="A220" s="111"/>
      <c r="B220" s="109">
        <v>218</v>
      </c>
      <c r="C220" s="97"/>
      <c r="D220" s="97"/>
      <c r="E220" s="97">
        <f t="shared" si="6"/>
        <v>0</v>
      </c>
      <c r="F220" s="13">
        <v>8.3800000000000008</v>
      </c>
      <c r="G220" s="40">
        <f t="shared" si="7"/>
        <v>0</v>
      </c>
      <c r="H220" s="79"/>
      <c r="I220" s="109"/>
      <c r="J220" s="50"/>
      <c r="K220" s="40">
        <f>ноя.26!K220+дек.26!H220-дек.26!G220</f>
        <v>0</v>
      </c>
    </row>
    <row r="221" spans="1:11" x14ac:dyDescent="0.25">
      <c r="A221" s="111"/>
      <c r="B221" s="109">
        <v>219</v>
      </c>
      <c r="C221" s="97"/>
      <c r="D221" s="97"/>
      <c r="E221" s="97">
        <f t="shared" si="6"/>
        <v>0</v>
      </c>
      <c r="F221" s="13">
        <v>8.3800000000000008</v>
      </c>
      <c r="G221" s="40">
        <f t="shared" si="7"/>
        <v>0</v>
      </c>
      <c r="H221" s="79"/>
      <c r="I221" s="109"/>
      <c r="J221" s="50"/>
      <c r="K221" s="40">
        <f>ноя.26!K221+дек.26!H221-дек.26!G221</f>
        <v>-3392.91</v>
      </c>
    </row>
    <row r="222" spans="1:11" x14ac:dyDescent="0.25">
      <c r="A222" s="111"/>
      <c r="B222" s="109">
        <v>220</v>
      </c>
      <c r="C222" s="97"/>
      <c r="D222" s="97"/>
      <c r="E222" s="97">
        <f t="shared" si="6"/>
        <v>0</v>
      </c>
      <c r="F222" s="13">
        <v>8.3800000000000008</v>
      </c>
      <c r="G222" s="40">
        <f t="shared" si="7"/>
        <v>0</v>
      </c>
      <c r="H222" s="79"/>
      <c r="I222" s="109"/>
      <c r="J222" s="50"/>
      <c r="K222" s="40">
        <f>ноя.26!K222+дек.26!H222-дек.26!G222</f>
        <v>-15555.940000000002</v>
      </c>
    </row>
    <row r="223" spans="1:11" x14ac:dyDescent="0.25">
      <c r="A223" s="111"/>
      <c r="B223" s="109">
        <v>221</v>
      </c>
      <c r="C223" s="97"/>
      <c r="D223" s="97"/>
      <c r="E223" s="97">
        <f t="shared" si="6"/>
        <v>0</v>
      </c>
      <c r="F223" s="13">
        <v>8.3800000000000008</v>
      </c>
      <c r="G223" s="40">
        <f t="shared" si="7"/>
        <v>0</v>
      </c>
      <c r="H223" s="79"/>
      <c r="I223" s="109"/>
      <c r="J223" s="50"/>
      <c r="K223" s="40">
        <f>ноя.26!K223+дек.26!H223-дек.26!G223</f>
        <v>0</v>
      </c>
    </row>
    <row r="224" spans="1:11" x14ac:dyDescent="0.25">
      <c r="A224" s="111"/>
      <c r="B224" s="109">
        <v>222</v>
      </c>
      <c r="C224" s="97"/>
      <c r="D224" s="97"/>
      <c r="E224" s="97">
        <f t="shared" si="6"/>
        <v>0</v>
      </c>
      <c r="F224" s="13">
        <v>8.3800000000000008</v>
      </c>
      <c r="G224" s="40">
        <f t="shared" si="7"/>
        <v>0</v>
      </c>
      <c r="H224" s="79"/>
      <c r="I224" s="109"/>
      <c r="J224" s="50"/>
      <c r="K224" s="40">
        <f>ноя.26!K224+дек.26!H224-дек.26!G224</f>
        <v>0</v>
      </c>
    </row>
    <row r="225" spans="1:11" x14ac:dyDescent="0.25">
      <c r="A225" s="111"/>
      <c r="B225" s="109">
        <v>223</v>
      </c>
      <c r="C225" s="97"/>
      <c r="D225" s="97"/>
      <c r="E225" s="97">
        <f t="shared" si="6"/>
        <v>0</v>
      </c>
      <c r="F225" s="13">
        <v>8.3800000000000008</v>
      </c>
      <c r="G225" s="40">
        <f t="shared" si="7"/>
        <v>0</v>
      </c>
      <c r="H225" s="79"/>
      <c r="I225" s="109"/>
      <c r="J225" s="50"/>
      <c r="K225" s="40">
        <f>ноя.26!K225+дек.26!H225-дек.26!G225</f>
        <v>0</v>
      </c>
    </row>
    <row r="226" spans="1:11" x14ac:dyDescent="0.25">
      <c r="A226" s="111"/>
      <c r="B226" s="109">
        <v>224</v>
      </c>
      <c r="C226" s="97"/>
      <c r="D226" s="97"/>
      <c r="E226" s="97">
        <f t="shared" si="6"/>
        <v>0</v>
      </c>
      <c r="F226" s="13">
        <v>8.3800000000000008</v>
      </c>
      <c r="G226" s="40">
        <f t="shared" si="7"/>
        <v>0</v>
      </c>
      <c r="H226" s="79"/>
      <c r="I226" s="109"/>
      <c r="J226" s="50"/>
      <c r="K226" s="40">
        <f>ноя.26!K226+дек.26!H226-дек.26!G226</f>
        <v>-2290.8199999999997</v>
      </c>
    </row>
    <row r="227" spans="1:11" x14ac:dyDescent="0.25">
      <c r="A227" s="111"/>
      <c r="B227" s="109">
        <v>225</v>
      </c>
      <c r="C227" s="97"/>
      <c r="D227" s="97"/>
      <c r="E227" s="97">
        <f t="shared" si="6"/>
        <v>0</v>
      </c>
      <c r="F227" s="13">
        <v>8.3800000000000008</v>
      </c>
      <c r="G227" s="40">
        <f t="shared" si="7"/>
        <v>0</v>
      </c>
      <c r="H227" s="79"/>
      <c r="I227" s="109"/>
      <c r="J227" s="50"/>
      <c r="K227" s="40">
        <f>ноя.26!K227+дек.26!H227-дек.26!G227</f>
        <v>0</v>
      </c>
    </row>
    <row r="228" spans="1:11" x14ac:dyDescent="0.25">
      <c r="A228" s="111"/>
      <c r="B228" s="109">
        <v>226</v>
      </c>
      <c r="C228" s="97"/>
      <c r="D228" s="97"/>
      <c r="E228" s="97">
        <f t="shared" si="6"/>
        <v>0</v>
      </c>
      <c r="F228" s="13">
        <v>8.3800000000000008</v>
      </c>
      <c r="G228" s="40">
        <f t="shared" si="7"/>
        <v>0</v>
      </c>
      <c r="H228" s="79"/>
      <c r="I228" s="109"/>
      <c r="J228" s="50"/>
      <c r="K228" s="40">
        <f>ноя.26!K228+дек.26!H228-дек.26!G228</f>
        <v>0</v>
      </c>
    </row>
    <row r="229" spans="1:11" x14ac:dyDescent="0.25">
      <c r="A229" s="111"/>
      <c r="B229" s="109">
        <v>227</v>
      </c>
      <c r="C229" s="97"/>
      <c r="D229" s="97"/>
      <c r="E229" s="97">
        <f t="shared" si="6"/>
        <v>0</v>
      </c>
      <c r="F229" s="13">
        <v>8.3800000000000008</v>
      </c>
      <c r="G229" s="40">
        <f t="shared" si="7"/>
        <v>0</v>
      </c>
      <c r="H229" s="79"/>
      <c r="I229" s="109"/>
      <c r="J229" s="50"/>
      <c r="K229" s="40">
        <f>ноя.26!K229+дек.26!H229-дек.26!G229</f>
        <v>-4892.0500000000011</v>
      </c>
    </row>
    <row r="230" spans="1:11" x14ac:dyDescent="0.25">
      <c r="A230" s="111"/>
      <c r="B230" s="109">
        <v>228</v>
      </c>
      <c r="C230" s="97"/>
      <c r="D230" s="97"/>
      <c r="E230" s="97">
        <f t="shared" si="6"/>
        <v>0</v>
      </c>
      <c r="F230" s="13">
        <v>8.3800000000000008</v>
      </c>
      <c r="G230" s="40">
        <f t="shared" si="7"/>
        <v>0</v>
      </c>
      <c r="H230" s="79"/>
      <c r="I230" s="109"/>
      <c r="J230" s="50"/>
      <c r="K230" s="40">
        <f>ноя.26!K230+дек.26!H230-дек.26!G230</f>
        <v>-3093.1600000000003</v>
      </c>
    </row>
    <row r="231" spans="1:11" x14ac:dyDescent="0.25">
      <c r="A231" s="111"/>
      <c r="B231" s="109">
        <v>229</v>
      </c>
      <c r="C231" s="97"/>
      <c r="D231" s="97"/>
      <c r="E231" s="97">
        <f t="shared" si="6"/>
        <v>0</v>
      </c>
      <c r="F231" s="13">
        <v>8.3800000000000008</v>
      </c>
      <c r="G231" s="40">
        <f t="shared" si="7"/>
        <v>0</v>
      </c>
      <c r="H231" s="79"/>
      <c r="I231" s="109"/>
      <c r="J231" s="50"/>
      <c r="K231" s="40">
        <f>ноя.26!K231+дек.26!H231-дек.26!G231</f>
        <v>-841.50000000000011</v>
      </c>
    </row>
    <row r="232" spans="1:11" x14ac:dyDescent="0.25">
      <c r="A232" s="111"/>
      <c r="B232" s="109">
        <v>230</v>
      </c>
      <c r="C232" s="97"/>
      <c r="D232" s="97"/>
      <c r="E232" s="97">
        <f t="shared" si="6"/>
        <v>0</v>
      </c>
      <c r="F232" s="13">
        <v>8.3800000000000008</v>
      </c>
      <c r="G232" s="40">
        <f t="shared" si="7"/>
        <v>0</v>
      </c>
      <c r="H232" s="79"/>
      <c r="I232" s="109"/>
      <c r="J232" s="50"/>
      <c r="K232" s="40">
        <f>ноя.26!K232+дек.26!H232-дек.26!G232</f>
        <v>1207.42</v>
      </c>
    </row>
    <row r="233" spans="1:11" x14ac:dyDescent="0.25">
      <c r="A233" s="111"/>
      <c r="B233" s="109">
        <v>231</v>
      </c>
      <c r="C233" s="97"/>
      <c r="D233" s="97"/>
      <c r="E233" s="97">
        <f t="shared" si="6"/>
        <v>0</v>
      </c>
      <c r="F233" s="13">
        <v>8.3800000000000008</v>
      </c>
      <c r="G233" s="40">
        <f t="shared" si="7"/>
        <v>0</v>
      </c>
      <c r="H233" s="79"/>
      <c r="I233" s="109"/>
      <c r="J233" s="50"/>
      <c r="K233" s="40">
        <f>ноя.26!K233+дек.26!H233-дек.26!G233</f>
        <v>0</v>
      </c>
    </row>
    <row r="234" spans="1:11" x14ac:dyDescent="0.25">
      <c r="A234" s="111"/>
      <c r="B234" s="109">
        <v>232</v>
      </c>
      <c r="C234" s="97"/>
      <c r="D234" s="97"/>
      <c r="E234" s="97">
        <f t="shared" si="6"/>
        <v>0</v>
      </c>
      <c r="F234" s="13">
        <v>8.3800000000000008</v>
      </c>
      <c r="G234" s="40">
        <f t="shared" si="7"/>
        <v>0</v>
      </c>
      <c r="H234" s="79"/>
      <c r="I234" s="109"/>
      <c r="J234" s="50"/>
      <c r="K234" s="40">
        <f>ноя.26!K234+дек.26!H234-дек.26!G234</f>
        <v>0</v>
      </c>
    </row>
    <row r="235" spans="1:11" x14ac:dyDescent="0.25">
      <c r="A235" s="111"/>
      <c r="B235" s="109">
        <v>233</v>
      </c>
      <c r="C235" s="97"/>
      <c r="D235" s="97"/>
      <c r="E235" s="97">
        <f t="shared" si="6"/>
        <v>0</v>
      </c>
      <c r="F235" s="13">
        <v>8.3800000000000008</v>
      </c>
      <c r="G235" s="40">
        <f t="shared" si="7"/>
        <v>0</v>
      </c>
      <c r="H235" s="79"/>
      <c r="I235" s="109"/>
      <c r="J235" s="50"/>
      <c r="K235" s="40">
        <f>ноя.26!K235+дек.26!H235-дек.26!G235</f>
        <v>0</v>
      </c>
    </row>
    <row r="236" spans="1:11" x14ac:dyDescent="0.25">
      <c r="A236" s="111"/>
      <c r="B236" s="109">
        <v>234</v>
      </c>
      <c r="C236" s="97"/>
      <c r="D236" s="97"/>
      <c r="E236" s="97">
        <f t="shared" si="6"/>
        <v>0</v>
      </c>
      <c r="F236" s="13">
        <v>8.3800000000000008</v>
      </c>
      <c r="G236" s="40">
        <f t="shared" si="7"/>
        <v>0</v>
      </c>
      <c r="H236" s="79"/>
      <c r="I236" s="109"/>
      <c r="J236" s="50"/>
      <c r="K236" s="40">
        <f>ноя.26!K236+дек.26!H236-дек.26!G236</f>
        <v>0</v>
      </c>
    </row>
    <row r="237" spans="1:11" x14ac:dyDescent="0.25">
      <c r="A237" s="111"/>
      <c r="B237" s="109">
        <v>235</v>
      </c>
      <c r="C237" s="97"/>
      <c r="D237" s="97"/>
      <c r="E237" s="97">
        <f t="shared" si="6"/>
        <v>0</v>
      </c>
      <c r="F237" s="13">
        <v>8.3800000000000008</v>
      </c>
      <c r="G237" s="40">
        <f t="shared" si="7"/>
        <v>0</v>
      </c>
      <c r="H237" s="79"/>
      <c r="I237" s="109"/>
      <c r="J237" s="50"/>
      <c r="K237" s="40">
        <f>ноя.26!K237+дек.26!H237-дек.26!G237</f>
        <v>0</v>
      </c>
    </row>
    <row r="238" spans="1:11" x14ac:dyDescent="0.25">
      <c r="A238" s="111"/>
      <c r="B238" s="109">
        <v>236</v>
      </c>
      <c r="C238" s="97"/>
      <c r="D238" s="97"/>
      <c r="E238" s="97">
        <f t="shared" si="6"/>
        <v>0</v>
      </c>
      <c r="F238" s="13">
        <v>8.3800000000000008</v>
      </c>
      <c r="G238" s="40">
        <f t="shared" si="7"/>
        <v>0</v>
      </c>
      <c r="H238" s="79"/>
      <c r="I238" s="109"/>
      <c r="J238" s="50"/>
      <c r="K238" s="40">
        <f>ноя.26!K238+дек.26!H238-дек.26!G238</f>
        <v>0</v>
      </c>
    </row>
    <row r="239" spans="1:11" x14ac:dyDescent="0.25">
      <c r="A239" s="111"/>
      <c r="B239" s="109">
        <v>237</v>
      </c>
      <c r="C239" s="97"/>
      <c r="D239" s="97"/>
      <c r="E239" s="97">
        <f t="shared" si="6"/>
        <v>0</v>
      </c>
      <c r="F239" s="13">
        <v>8.3800000000000008</v>
      </c>
      <c r="G239" s="40">
        <f t="shared" si="7"/>
        <v>0</v>
      </c>
      <c r="H239" s="79"/>
      <c r="I239" s="109"/>
      <c r="J239" s="50"/>
      <c r="K239" s="40">
        <f>ноя.26!K239+дек.26!H239-дек.26!G239</f>
        <v>0</v>
      </c>
    </row>
    <row r="240" spans="1:11" x14ac:dyDescent="0.25">
      <c r="A240" s="111"/>
      <c r="B240" s="109">
        <v>238</v>
      </c>
      <c r="C240" s="97"/>
      <c r="D240" s="97"/>
      <c r="E240" s="97">
        <f t="shared" si="6"/>
        <v>0</v>
      </c>
      <c r="F240" s="13">
        <v>8.3800000000000008</v>
      </c>
      <c r="G240" s="40">
        <f t="shared" si="7"/>
        <v>0</v>
      </c>
      <c r="H240" s="79"/>
      <c r="I240" s="109"/>
      <c r="J240" s="50"/>
      <c r="K240" s="40">
        <f>ноя.26!K240+дек.26!H240-дек.26!G240</f>
        <v>0</v>
      </c>
    </row>
    <row r="241" spans="1:11" x14ac:dyDescent="0.25">
      <c r="A241" s="111"/>
      <c r="B241" s="109">
        <v>239</v>
      </c>
      <c r="C241" s="97"/>
      <c r="D241" s="97"/>
      <c r="E241" s="97">
        <f t="shared" si="6"/>
        <v>0</v>
      </c>
      <c r="F241" s="13">
        <v>8.3800000000000008</v>
      </c>
      <c r="G241" s="40">
        <f t="shared" si="7"/>
        <v>0</v>
      </c>
      <c r="H241" s="79"/>
      <c r="I241" s="109"/>
      <c r="J241" s="50"/>
      <c r="K241" s="40">
        <f>ноя.26!K241+дек.26!H241-дек.26!G241</f>
        <v>-25.14</v>
      </c>
    </row>
    <row r="242" spans="1:11" x14ac:dyDescent="0.25">
      <c r="A242" s="111"/>
      <c r="B242" s="109">
        <v>240</v>
      </c>
      <c r="C242" s="97"/>
      <c r="D242" s="97"/>
      <c r="E242" s="97">
        <f t="shared" si="6"/>
        <v>0</v>
      </c>
      <c r="F242" s="13">
        <v>8.3800000000000008</v>
      </c>
      <c r="G242" s="40">
        <f t="shared" si="7"/>
        <v>0</v>
      </c>
      <c r="H242" s="79"/>
      <c r="I242" s="109"/>
      <c r="J242" s="50"/>
      <c r="K242" s="40">
        <f>ноя.26!K242+дек.26!H242-дек.26!G242</f>
        <v>0</v>
      </c>
    </row>
    <row r="243" spans="1:11" x14ac:dyDescent="0.25">
      <c r="A243" s="111"/>
      <c r="B243" s="109">
        <v>241</v>
      </c>
      <c r="C243" s="97"/>
      <c r="D243" s="97"/>
      <c r="E243" s="97">
        <f t="shared" si="6"/>
        <v>0</v>
      </c>
      <c r="F243" s="13">
        <v>8.3800000000000008</v>
      </c>
      <c r="G243" s="40">
        <f t="shared" si="7"/>
        <v>0</v>
      </c>
      <c r="H243" s="79"/>
      <c r="I243" s="109"/>
      <c r="J243" s="50"/>
      <c r="K243" s="40">
        <f>ноя.26!K243+дек.26!H243-дек.26!G243</f>
        <v>0</v>
      </c>
    </row>
    <row r="244" spans="1:11" x14ac:dyDescent="0.25">
      <c r="A244" s="111"/>
      <c r="B244" s="109">
        <v>242</v>
      </c>
      <c r="C244" s="97"/>
      <c r="D244" s="97"/>
      <c r="E244" s="97">
        <f t="shared" si="6"/>
        <v>0</v>
      </c>
      <c r="F244" s="70">
        <v>6.29</v>
      </c>
      <c r="G244" s="40">
        <f t="shared" si="7"/>
        <v>0</v>
      </c>
      <c r="H244" s="79"/>
      <c r="I244" s="109"/>
      <c r="J244" s="50"/>
      <c r="K244" s="40">
        <f>ноя.26!K244+дек.26!H244-дек.26!G244</f>
        <v>31174.139999999996</v>
      </c>
    </row>
    <row r="245" spans="1:11" x14ac:dyDescent="0.25">
      <c r="A245" s="111"/>
      <c r="B245" s="109">
        <v>243</v>
      </c>
      <c r="C245" s="97"/>
      <c r="D245" s="97"/>
      <c r="E245" s="97">
        <f t="shared" si="6"/>
        <v>0</v>
      </c>
      <c r="F245" s="70">
        <v>6.29</v>
      </c>
      <c r="G245" s="40">
        <f t="shared" si="7"/>
        <v>0</v>
      </c>
      <c r="H245" s="79"/>
      <c r="I245" s="109"/>
      <c r="J245" s="50"/>
      <c r="K245" s="40">
        <f>ноя.26!K245+дек.26!H245-дек.26!G245</f>
        <v>-6553.43</v>
      </c>
    </row>
    <row r="246" spans="1:11" x14ac:dyDescent="0.25">
      <c r="A246" s="111"/>
      <c r="B246" s="109">
        <v>244</v>
      </c>
      <c r="C246" s="97"/>
      <c r="D246" s="97"/>
      <c r="E246" s="97">
        <f t="shared" si="6"/>
        <v>0</v>
      </c>
      <c r="F246" s="13">
        <v>8.3800000000000008</v>
      </c>
      <c r="G246" s="40">
        <f t="shared" si="7"/>
        <v>0</v>
      </c>
      <c r="H246" s="79"/>
      <c r="I246" s="109"/>
      <c r="J246" s="50"/>
      <c r="K246" s="40">
        <f>ноя.26!K246+дек.26!H246-дек.26!G246</f>
        <v>0</v>
      </c>
    </row>
    <row r="247" spans="1:11" x14ac:dyDescent="0.25">
      <c r="A247" s="111"/>
      <c r="B247" s="109">
        <v>245</v>
      </c>
      <c r="C247" s="97"/>
      <c r="D247" s="97"/>
      <c r="E247" s="97">
        <f t="shared" si="6"/>
        <v>0</v>
      </c>
      <c r="F247" s="68">
        <v>0</v>
      </c>
      <c r="G247" s="40">
        <f t="shared" si="7"/>
        <v>0</v>
      </c>
      <c r="H247" s="79"/>
      <c r="I247" s="109"/>
      <c r="J247" s="50"/>
      <c r="K247" s="40">
        <f>ноя.26!K247+дек.26!H247-дек.26!G247</f>
        <v>-8594.84</v>
      </c>
    </row>
    <row r="248" spans="1:11" x14ac:dyDescent="0.25">
      <c r="A248" s="111"/>
      <c r="B248" s="109">
        <v>246</v>
      </c>
      <c r="C248" s="97"/>
      <c r="D248" s="97"/>
      <c r="E248" s="97">
        <f t="shared" si="6"/>
        <v>0</v>
      </c>
      <c r="F248" s="68">
        <v>6.29</v>
      </c>
      <c r="G248" s="40">
        <f t="shared" si="7"/>
        <v>0</v>
      </c>
      <c r="H248" s="79"/>
      <c r="I248" s="109"/>
      <c r="J248" s="50"/>
      <c r="K248" s="40">
        <f>ноя.26!K248+дек.26!H248-дек.26!G248</f>
        <v>25642.329999999998</v>
      </c>
    </row>
    <row r="249" spans="1:11" x14ac:dyDescent="0.25">
      <c r="A249" s="111"/>
      <c r="B249" s="109">
        <v>247</v>
      </c>
      <c r="C249" s="97"/>
      <c r="D249" s="97"/>
      <c r="E249" s="97">
        <f t="shared" si="6"/>
        <v>0</v>
      </c>
      <c r="F249" s="13">
        <v>8.3800000000000008</v>
      </c>
      <c r="G249" s="40">
        <f t="shared" si="7"/>
        <v>0</v>
      </c>
      <c r="H249" s="79"/>
      <c r="I249" s="109"/>
      <c r="J249" s="50"/>
      <c r="K249" s="40">
        <f>ноя.26!K249+дек.26!H249-дек.26!G249</f>
        <v>1400</v>
      </c>
    </row>
    <row r="250" spans="1:11" x14ac:dyDescent="0.25">
      <c r="A250" s="111"/>
      <c r="B250" s="109">
        <v>248</v>
      </c>
      <c r="C250" s="97"/>
      <c r="D250" s="97"/>
      <c r="E250" s="97">
        <f t="shared" si="6"/>
        <v>0</v>
      </c>
      <c r="F250" s="13">
        <v>8.3800000000000008</v>
      </c>
      <c r="G250" s="40">
        <f t="shared" si="7"/>
        <v>0</v>
      </c>
      <c r="H250" s="79"/>
      <c r="I250" s="109"/>
      <c r="J250" s="50"/>
      <c r="K250" s="40">
        <f>ноя.26!K250+дек.26!H250-дек.26!G250</f>
        <v>-41.25</v>
      </c>
    </row>
    <row r="251" spans="1:11" x14ac:dyDescent="0.25">
      <c r="A251" s="111"/>
      <c r="B251" s="109">
        <v>249</v>
      </c>
      <c r="C251" s="97"/>
      <c r="D251" s="97"/>
      <c r="E251" s="97">
        <f t="shared" si="6"/>
        <v>0</v>
      </c>
      <c r="F251" s="68">
        <v>0</v>
      </c>
      <c r="G251" s="40">
        <f t="shared" si="7"/>
        <v>0</v>
      </c>
      <c r="H251" s="79"/>
      <c r="I251" s="109"/>
      <c r="J251" s="50"/>
      <c r="K251" s="40">
        <f>ноя.26!K251+дек.26!H251-дек.26!G251</f>
        <v>0</v>
      </c>
    </row>
    <row r="252" spans="1:11" x14ac:dyDescent="0.25">
      <c r="A252" s="111"/>
      <c r="B252" s="109">
        <v>250</v>
      </c>
      <c r="C252" s="97"/>
      <c r="D252" s="97"/>
      <c r="E252" s="97">
        <f t="shared" si="6"/>
        <v>0</v>
      </c>
      <c r="F252" s="13">
        <v>8.3800000000000008</v>
      </c>
      <c r="G252" s="40">
        <f t="shared" si="7"/>
        <v>0</v>
      </c>
      <c r="H252" s="79"/>
      <c r="I252" s="109"/>
      <c r="J252" s="50"/>
      <c r="K252" s="40">
        <f>ноя.26!K252+дек.26!H252-дек.26!G252</f>
        <v>-37.57</v>
      </c>
    </row>
    <row r="253" spans="1:11" x14ac:dyDescent="0.25">
      <c r="A253" s="51"/>
      <c r="B253" s="109">
        <v>251</v>
      </c>
      <c r="C253" s="97"/>
      <c r="D253" s="97"/>
      <c r="E253" s="97">
        <f t="shared" si="6"/>
        <v>0</v>
      </c>
      <c r="F253" s="68">
        <v>6.29</v>
      </c>
      <c r="G253" s="40">
        <f t="shared" si="7"/>
        <v>0</v>
      </c>
      <c r="H253" s="79"/>
      <c r="I253" s="109"/>
      <c r="J253" s="50"/>
      <c r="K253" s="40">
        <f>ноя.26!K253+дек.26!H253-дек.26!G253</f>
        <v>-10660.890000000003</v>
      </c>
    </row>
    <row r="254" spans="1:11" x14ac:dyDescent="0.25">
      <c r="A254" s="111"/>
      <c r="B254" s="109">
        <v>252</v>
      </c>
      <c r="C254" s="97"/>
      <c r="D254" s="97"/>
      <c r="E254" s="97">
        <f t="shared" si="6"/>
        <v>0</v>
      </c>
      <c r="F254" s="13">
        <v>8.3800000000000008</v>
      </c>
      <c r="G254" s="40">
        <f t="shared" si="7"/>
        <v>0</v>
      </c>
      <c r="H254" s="79"/>
      <c r="I254" s="109"/>
      <c r="J254" s="50"/>
      <c r="K254" s="40">
        <f>ноя.26!K254+дек.26!H254-дек.26!G254</f>
        <v>-36.65</v>
      </c>
    </row>
    <row r="255" spans="1:11" x14ac:dyDescent="0.25">
      <c r="A255" s="111"/>
      <c r="B255" s="109">
        <v>253</v>
      </c>
      <c r="C255" s="97"/>
      <c r="D255" s="97"/>
      <c r="E255" s="97">
        <f t="shared" si="6"/>
        <v>0</v>
      </c>
      <c r="F255" s="13">
        <v>8.3800000000000008</v>
      </c>
      <c r="G255" s="40">
        <f t="shared" si="7"/>
        <v>0</v>
      </c>
      <c r="H255" s="79"/>
      <c r="I255" s="109"/>
      <c r="J255" s="50"/>
      <c r="K255" s="40">
        <f>ноя.26!K255+дек.26!H255-дек.26!G255</f>
        <v>-8589.48</v>
      </c>
    </row>
    <row r="256" spans="1:11" x14ac:dyDescent="0.25">
      <c r="A256" s="111"/>
      <c r="B256" s="109">
        <v>254</v>
      </c>
      <c r="C256" s="97"/>
      <c r="D256" s="97"/>
      <c r="E256" s="97">
        <f t="shared" si="6"/>
        <v>0</v>
      </c>
      <c r="F256" s="13">
        <v>8.3800000000000008</v>
      </c>
      <c r="G256" s="40">
        <f t="shared" si="7"/>
        <v>0</v>
      </c>
      <c r="H256" s="79"/>
      <c r="I256" s="109"/>
      <c r="J256" s="50"/>
      <c r="K256" s="40">
        <f>ноя.26!K256+дек.26!H256-дек.26!G256</f>
        <v>92.529999999999973</v>
      </c>
    </row>
    <row r="257" spans="1:11" x14ac:dyDescent="0.25">
      <c r="A257" s="111"/>
      <c r="B257" s="109">
        <v>256</v>
      </c>
      <c r="C257" s="97"/>
      <c r="D257" s="97"/>
      <c r="E257" s="97">
        <f t="shared" si="6"/>
        <v>0</v>
      </c>
      <c r="F257" s="13">
        <v>8.3800000000000008</v>
      </c>
      <c r="G257" s="40">
        <f t="shared" si="7"/>
        <v>0</v>
      </c>
      <c r="H257" s="79"/>
      <c r="I257" s="109"/>
      <c r="J257" s="50"/>
      <c r="K257" s="40">
        <f>ноя.26!K257+дек.26!H257-дек.26!G257</f>
        <v>-877.02</v>
      </c>
    </row>
    <row r="258" spans="1:11" x14ac:dyDescent="0.25">
      <c r="A258" s="111"/>
      <c r="B258" s="109">
        <v>258</v>
      </c>
      <c r="C258" s="97"/>
      <c r="D258" s="97"/>
      <c r="E258" s="97">
        <f t="shared" si="6"/>
        <v>0</v>
      </c>
      <c r="F258" s="70">
        <v>6.29</v>
      </c>
      <c r="G258" s="40">
        <f t="shared" si="7"/>
        <v>0</v>
      </c>
      <c r="H258" s="79"/>
      <c r="I258" s="109"/>
      <c r="J258" s="50"/>
      <c r="K258" s="40">
        <f>ноя.26!K258+дек.26!H258-дек.26!G258</f>
        <v>-2856.7400000000002</v>
      </c>
    </row>
    <row r="259" spans="1:11" x14ac:dyDescent="0.25">
      <c r="A259" s="111"/>
      <c r="B259" s="109">
        <v>259</v>
      </c>
      <c r="C259" s="97"/>
      <c r="D259" s="97"/>
      <c r="E259" s="97">
        <f t="shared" si="6"/>
        <v>0</v>
      </c>
      <c r="F259" s="13">
        <v>8.3800000000000008</v>
      </c>
      <c r="G259" s="40">
        <f t="shared" si="7"/>
        <v>0</v>
      </c>
      <c r="H259" s="79"/>
      <c r="I259" s="109"/>
      <c r="J259" s="50"/>
      <c r="K259" s="40">
        <f>ноя.26!K259+дек.26!H259-дек.26!G259</f>
        <v>0</v>
      </c>
    </row>
    <row r="260" spans="1:11" x14ac:dyDescent="0.25">
      <c r="A260" s="111"/>
      <c r="B260" s="109">
        <v>260</v>
      </c>
      <c r="C260" s="97"/>
      <c r="D260" s="97"/>
      <c r="E260" s="97">
        <f t="shared" si="6"/>
        <v>0</v>
      </c>
      <c r="F260" s="13">
        <v>8.3800000000000008</v>
      </c>
      <c r="G260" s="40">
        <f t="shared" si="7"/>
        <v>0</v>
      </c>
      <c r="H260" s="79"/>
      <c r="I260" s="109"/>
      <c r="J260" s="50"/>
      <c r="K260" s="40">
        <f>ноя.26!K260+дек.26!H260-дек.26!G260</f>
        <v>-1083.06</v>
      </c>
    </row>
    <row r="261" spans="1:11" x14ac:dyDescent="0.25">
      <c r="A261" s="111"/>
      <c r="B261" s="109">
        <v>261</v>
      </c>
      <c r="C261" s="97"/>
      <c r="D261" s="97"/>
      <c r="E261" s="97">
        <f t="shared" si="6"/>
        <v>0</v>
      </c>
      <c r="F261" s="13">
        <v>8.3800000000000008</v>
      </c>
      <c r="G261" s="40">
        <f t="shared" si="7"/>
        <v>0</v>
      </c>
      <c r="H261" s="79"/>
      <c r="I261" s="109"/>
      <c r="J261" s="50"/>
      <c r="K261" s="40">
        <f>ноя.26!K261+дек.26!H261-дек.26!G261</f>
        <v>0</v>
      </c>
    </row>
    <row r="262" spans="1:11" x14ac:dyDescent="0.25">
      <c r="A262" s="111"/>
      <c r="B262" s="109">
        <v>262</v>
      </c>
      <c r="C262" s="97"/>
      <c r="D262" s="97"/>
      <c r="E262" s="97">
        <f t="shared" si="6"/>
        <v>0</v>
      </c>
      <c r="F262" s="13">
        <v>8.3800000000000008</v>
      </c>
      <c r="G262" s="40">
        <f t="shared" si="7"/>
        <v>0</v>
      </c>
      <c r="H262" s="79"/>
      <c r="I262" s="109"/>
      <c r="J262" s="50"/>
      <c r="K262" s="40">
        <f>ноя.26!K262+дек.26!H262-дек.26!G262</f>
        <v>-1812.5600000000002</v>
      </c>
    </row>
    <row r="263" spans="1:11" x14ac:dyDescent="0.25">
      <c r="A263" s="111"/>
      <c r="B263" s="109">
        <v>263</v>
      </c>
      <c r="C263" s="97"/>
      <c r="D263" s="97"/>
      <c r="E263" s="97">
        <f t="shared" si="6"/>
        <v>0</v>
      </c>
      <c r="F263" s="13">
        <v>8.3800000000000008</v>
      </c>
      <c r="G263" s="40">
        <f t="shared" si="7"/>
        <v>0</v>
      </c>
      <c r="H263" s="79"/>
      <c r="I263" s="109"/>
      <c r="J263" s="50"/>
      <c r="K263" s="40">
        <f>ноя.26!K263+дек.26!H263-дек.26!G263</f>
        <v>0</v>
      </c>
    </row>
    <row r="264" spans="1:11" x14ac:dyDescent="0.25">
      <c r="A264" s="111"/>
      <c r="B264" s="109">
        <v>264</v>
      </c>
      <c r="C264" s="97"/>
      <c r="D264" s="97"/>
      <c r="E264" s="97">
        <f t="shared" si="6"/>
        <v>0</v>
      </c>
      <c r="F264" s="13">
        <v>8.3800000000000008</v>
      </c>
      <c r="G264" s="40">
        <f t="shared" si="7"/>
        <v>0</v>
      </c>
      <c r="H264" s="79"/>
      <c r="I264" s="109"/>
      <c r="J264" s="50"/>
      <c r="K264" s="40">
        <f>ноя.26!K264+дек.26!H264-дек.26!G264</f>
        <v>0</v>
      </c>
    </row>
    <row r="265" spans="1:11" x14ac:dyDescent="0.25">
      <c r="A265" s="111"/>
      <c r="B265" s="109">
        <v>265</v>
      </c>
      <c r="C265" s="97"/>
      <c r="D265" s="97"/>
      <c r="E265" s="97">
        <f t="shared" si="6"/>
        <v>0</v>
      </c>
      <c r="F265" s="13">
        <v>8.3800000000000008</v>
      </c>
      <c r="G265" s="40">
        <f t="shared" si="7"/>
        <v>0</v>
      </c>
      <c r="H265" s="79"/>
      <c r="I265" s="109"/>
      <c r="J265" s="50"/>
      <c r="K265" s="40">
        <f>ноя.26!K265+дек.26!H265-дек.26!G265</f>
        <v>3665.7999999999997</v>
      </c>
    </row>
    <row r="266" spans="1:11" x14ac:dyDescent="0.25">
      <c r="A266" s="111"/>
      <c r="B266" s="109">
        <v>266</v>
      </c>
      <c r="C266" s="97"/>
      <c r="D266" s="97"/>
      <c r="E266" s="97">
        <f t="shared" si="6"/>
        <v>0</v>
      </c>
      <c r="F266" s="68">
        <v>6.29</v>
      </c>
      <c r="G266" s="40">
        <f t="shared" si="7"/>
        <v>0</v>
      </c>
      <c r="H266" s="79"/>
      <c r="I266" s="109"/>
      <c r="J266" s="50"/>
      <c r="K266" s="40">
        <f>ноя.26!K266+дек.26!H266-дек.26!G266</f>
        <v>-3813.5200000000023</v>
      </c>
    </row>
    <row r="267" spans="1:11" x14ac:dyDescent="0.25">
      <c r="A267" s="20"/>
      <c r="B267" s="109">
        <v>267</v>
      </c>
      <c r="C267" s="97"/>
      <c r="D267" s="97"/>
      <c r="E267" s="97">
        <f t="shared" si="6"/>
        <v>0</v>
      </c>
      <c r="F267" s="13">
        <v>8.3800000000000008</v>
      </c>
      <c r="G267" s="40">
        <f t="shared" si="7"/>
        <v>0</v>
      </c>
      <c r="H267" s="79"/>
      <c r="I267" s="109"/>
      <c r="J267" s="50"/>
      <c r="K267" s="40">
        <f>ноя.26!K267+дек.26!H267-дек.26!G267</f>
        <v>-31964.170000000002</v>
      </c>
    </row>
    <row r="268" spans="1:11" x14ac:dyDescent="0.25">
      <c r="A268" s="111"/>
      <c r="B268" s="109">
        <v>268</v>
      </c>
      <c r="C268" s="97"/>
      <c r="D268" s="97"/>
      <c r="E268" s="97">
        <f t="shared" ref="E268:E332" si="8">D268-C268</f>
        <v>0</v>
      </c>
      <c r="F268" s="68">
        <v>6.29</v>
      </c>
      <c r="G268" s="40">
        <f t="shared" si="7"/>
        <v>0</v>
      </c>
      <c r="H268" s="79"/>
      <c r="I268" s="109"/>
      <c r="J268" s="50"/>
      <c r="K268" s="40">
        <f>ноя.26!K268+дек.26!H268-дек.26!G268</f>
        <v>-878.30999999999949</v>
      </c>
    </row>
    <row r="269" spans="1:11" x14ac:dyDescent="0.25">
      <c r="A269" s="111"/>
      <c r="B269" s="109">
        <v>269</v>
      </c>
      <c r="C269" s="97"/>
      <c r="D269" s="97"/>
      <c r="E269" s="97">
        <f t="shared" si="8"/>
        <v>0</v>
      </c>
      <c r="F269" s="13">
        <v>8.3800000000000008</v>
      </c>
      <c r="G269" s="40">
        <f t="shared" ref="G269:G334" si="9">F269*E269</f>
        <v>0</v>
      </c>
      <c r="H269" s="79"/>
      <c r="I269" s="109"/>
      <c r="J269" s="50"/>
      <c r="K269" s="40">
        <f>ноя.26!K269+дек.26!H269-дек.26!G269</f>
        <v>-236.49</v>
      </c>
    </row>
    <row r="270" spans="1:11" x14ac:dyDescent="0.25">
      <c r="A270" s="111"/>
      <c r="B270" s="109">
        <v>270</v>
      </c>
      <c r="C270" s="97"/>
      <c r="D270" s="97"/>
      <c r="E270" s="97">
        <f t="shared" si="8"/>
        <v>0</v>
      </c>
      <c r="F270" s="13">
        <v>8.3800000000000008</v>
      </c>
      <c r="G270" s="40">
        <f t="shared" si="9"/>
        <v>0</v>
      </c>
      <c r="H270" s="79"/>
      <c r="I270" s="109"/>
      <c r="J270" s="50"/>
      <c r="K270" s="40">
        <f>ноя.26!K270+дек.26!H270-дек.26!G270</f>
        <v>6671.9000000000005</v>
      </c>
    </row>
    <row r="271" spans="1:11" x14ac:dyDescent="0.25">
      <c r="A271" s="111"/>
      <c r="B271" s="109">
        <v>272</v>
      </c>
      <c r="C271" s="97"/>
      <c r="D271" s="97"/>
      <c r="E271" s="97">
        <f t="shared" si="8"/>
        <v>0</v>
      </c>
      <c r="F271" s="13">
        <v>8.3800000000000008</v>
      </c>
      <c r="G271" s="40">
        <f t="shared" si="9"/>
        <v>0</v>
      </c>
      <c r="H271" s="79"/>
      <c r="I271" s="109"/>
      <c r="J271" s="50"/>
      <c r="K271" s="40">
        <f>ноя.26!K271+дек.26!H271-дек.26!G271</f>
        <v>0</v>
      </c>
    </row>
    <row r="272" spans="1:11" x14ac:dyDescent="0.25">
      <c r="A272" s="111"/>
      <c r="B272" s="109">
        <v>273</v>
      </c>
      <c r="C272" s="97"/>
      <c r="D272" s="97"/>
      <c r="E272" s="97">
        <f t="shared" si="8"/>
        <v>0</v>
      </c>
      <c r="F272" s="13">
        <v>8.3800000000000008</v>
      </c>
      <c r="G272" s="40">
        <f t="shared" si="9"/>
        <v>0</v>
      </c>
      <c r="H272" s="79"/>
      <c r="I272" s="109"/>
      <c r="J272" s="50"/>
      <c r="K272" s="40">
        <f>ноя.26!K272+дек.26!H272-дек.26!G272</f>
        <v>-174233.31</v>
      </c>
    </row>
    <row r="273" spans="1:11" x14ac:dyDescent="0.25">
      <c r="A273" s="111"/>
      <c r="B273" s="109">
        <v>274</v>
      </c>
      <c r="C273" s="97"/>
      <c r="D273" s="97"/>
      <c r="E273" s="97">
        <f t="shared" si="8"/>
        <v>0</v>
      </c>
      <c r="F273" s="68">
        <v>6.29</v>
      </c>
      <c r="G273" s="40">
        <f t="shared" si="9"/>
        <v>0</v>
      </c>
      <c r="H273" s="79"/>
      <c r="I273" s="109"/>
      <c r="J273" s="50"/>
      <c r="K273" s="40">
        <f>ноя.26!K273+дек.26!H273-дек.26!G273</f>
        <v>-4869.2999999999956</v>
      </c>
    </row>
    <row r="274" spans="1:11" x14ac:dyDescent="0.25">
      <c r="A274" s="111"/>
      <c r="B274" s="109">
        <v>275</v>
      </c>
      <c r="C274" s="97"/>
      <c r="D274" s="97"/>
      <c r="E274" s="97">
        <f t="shared" si="8"/>
        <v>0</v>
      </c>
      <c r="F274" s="68">
        <v>6.29</v>
      </c>
      <c r="G274" s="40">
        <f t="shared" si="9"/>
        <v>0</v>
      </c>
      <c r="H274" s="79"/>
      <c r="I274" s="109"/>
      <c r="J274" s="50"/>
      <c r="K274" s="40">
        <f>ноя.26!K274+дек.26!H274-дек.26!G274</f>
        <v>0</v>
      </c>
    </row>
    <row r="275" spans="1:11" x14ac:dyDescent="0.25">
      <c r="A275" s="111"/>
      <c r="B275" s="109">
        <v>276</v>
      </c>
      <c r="C275" s="97"/>
      <c r="D275" s="97"/>
      <c r="E275" s="97">
        <f t="shared" si="8"/>
        <v>0</v>
      </c>
      <c r="F275" s="68">
        <v>6.29</v>
      </c>
      <c r="G275" s="40">
        <f t="shared" si="9"/>
        <v>0</v>
      </c>
      <c r="H275" s="79"/>
      <c r="I275" s="109"/>
      <c r="J275" s="50"/>
      <c r="K275" s="40">
        <f>ноя.26!K275+дек.26!H275-дек.26!G275</f>
        <v>-1763.9600000000009</v>
      </c>
    </row>
    <row r="276" spans="1:11" x14ac:dyDescent="0.25">
      <c r="A276" s="111"/>
      <c r="B276" s="109">
        <v>277</v>
      </c>
      <c r="C276" s="97"/>
      <c r="D276" s="97"/>
      <c r="E276" s="97">
        <f t="shared" si="8"/>
        <v>0</v>
      </c>
      <c r="F276" s="13">
        <v>8.3800000000000008</v>
      </c>
      <c r="G276" s="40">
        <f t="shared" si="9"/>
        <v>0</v>
      </c>
      <c r="H276" s="79"/>
      <c r="I276" s="109"/>
      <c r="J276" s="50"/>
      <c r="K276" s="40">
        <f>ноя.26!K276+дек.26!H276-дек.26!G276</f>
        <v>0</v>
      </c>
    </row>
    <row r="277" spans="1:11" x14ac:dyDescent="0.25">
      <c r="A277" s="111"/>
      <c r="B277" s="109">
        <v>278</v>
      </c>
      <c r="C277" s="97"/>
      <c r="D277" s="97"/>
      <c r="E277" s="97">
        <f t="shared" si="8"/>
        <v>0</v>
      </c>
      <c r="F277" s="13">
        <v>8.3800000000000008</v>
      </c>
      <c r="G277" s="40">
        <f t="shared" si="9"/>
        <v>0</v>
      </c>
      <c r="H277" s="79"/>
      <c r="I277" s="109"/>
      <c r="J277" s="50"/>
      <c r="K277" s="40">
        <f>ноя.26!K277+дек.26!H277-дек.26!G277</f>
        <v>3189.0099999999998</v>
      </c>
    </row>
    <row r="278" spans="1:11" x14ac:dyDescent="0.25">
      <c r="A278" s="111"/>
      <c r="B278" s="114" t="s">
        <v>24</v>
      </c>
      <c r="C278" s="97"/>
      <c r="D278" s="97"/>
      <c r="E278" s="97">
        <f t="shared" si="8"/>
        <v>0</v>
      </c>
      <c r="F278" s="13">
        <v>8.3800000000000008</v>
      </c>
      <c r="G278" s="40">
        <f t="shared" si="9"/>
        <v>0</v>
      </c>
      <c r="H278" s="79"/>
      <c r="I278" s="109"/>
      <c r="J278" s="50"/>
      <c r="K278" s="40">
        <f>ноя.26!K278+дек.26!H278-дек.26!G278</f>
        <v>0</v>
      </c>
    </row>
    <row r="279" spans="1:11" x14ac:dyDescent="0.25">
      <c r="A279" s="111"/>
      <c r="B279" s="109" t="s">
        <v>25</v>
      </c>
      <c r="C279" s="97"/>
      <c r="D279" s="97"/>
      <c r="E279" s="97">
        <f t="shared" si="8"/>
        <v>0</v>
      </c>
      <c r="F279" s="68">
        <v>6.29</v>
      </c>
      <c r="G279" s="40">
        <f t="shared" si="9"/>
        <v>0</v>
      </c>
      <c r="H279" s="79"/>
      <c r="I279" s="109"/>
      <c r="J279" s="50"/>
      <c r="K279" s="40">
        <f>ноя.26!K279+дек.26!H279-дек.26!G279</f>
        <v>-115669.05</v>
      </c>
    </row>
    <row r="280" spans="1:11" x14ac:dyDescent="0.25">
      <c r="A280" s="111"/>
      <c r="B280" s="109">
        <v>280</v>
      </c>
      <c r="C280" s="97"/>
      <c r="D280" s="97"/>
      <c r="E280" s="97">
        <f t="shared" si="8"/>
        <v>0</v>
      </c>
      <c r="F280" s="49">
        <v>8.3800000000000008</v>
      </c>
      <c r="G280" s="40">
        <f t="shared" si="9"/>
        <v>0</v>
      </c>
      <c r="H280" s="79"/>
      <c r="I280" s="109"/>
      <c r="J280" s="50"/>
      <c r="K280" s="40">
        <f>ноя.26!K280+дек.26!H280-дек.26!G280</f>
        <v>-110213.14000000001</v>
      </c>
    </row>
    <row r="281" spans="1:11" x14ac:dyDescent="0.25">
      <c r="A281" s="111"/>
      <c r="B281" s="109">
        <v>281</v>
      </c>
      <c r="C281" s="97"/>
      <c r="D281" s="97"/>
      <c r="E281" s="97">
        <f t="shared" si="8"/>
        <v>0</v>
      </c>
      <c r="F281" s="93">
        <v>6.29</v>
      </c>
      <c r="G281" s="40">
        <f t="shared" si="9"/>
        <v>0</v>
      </c>
      <c r="H281" s="79"/>
      <c r="I281" s="109"/>
      <c r="J281" s="50"/>
      <c r="K281" s="40">
        <f>ноя.26!K281+дек.26!H281-дек.26!G281</f>
        <v>-7370.22</v>
      </c>
    </row>
    <row r="282" spans="1:11" x14ac:dyDescent="0.25">
      <c r="A282" s="111"/>
      <c r="B282" s="109">
        <v>282</v>
      </c>
      <c r="C282" s="97"/>
      <c r="D282" s="97"/>
      <c r="E282" s="97">
        <f t="shared" si="8"/>
        <v>0</v>
      </c>
      <c r="F282" s="49">
        <v>8.3800000000000008</v>
      </c>
      <c r="G282" s="40">
        <f t="shared" si="9"/>
        <v>0</v>
      </c>
      <c r="H282" s="79"/>
      <c r="I282" s="109"/>
      <c r="J282" s="50"/>
      <c r="K282" s="40">
        <f>ноя.26!K282+дек.26!H282-дек.26!G282</f>
        <v>29.32</v>
      </c>
    </row>
    <row r="283" spans="1:11" x14ac:dyDescent="0.25">
      <c r="A283" s="111"/>
      <c r="B283" s="109">
        <v>283</v>
      </c>
      <c r="C283" s="97"/>
      <c r="D283" s="97"/>
      <c r="E283" s="97">
        <f t="shared" si="8"/>
        <v>0</v>
      </c>
      <c r="F283" s="49">
        <v>8.3800000000000008</v>
      </c>
      <c r="G283" s="40">
        <f t="shared" si="9"/>
        <v>0</v>
      </c>
      <c r="H283" s="79"/>
      <c r="I283" s="109"/>
      <c r="J283" s="50"/>
      <c r="K283" s="40">
        <f>ноя.26!K283+дек.26!H283-дек.26!G283</f>
        <v>594.0200000000001</v>
      </c>
    </row>
    <row r="284" spans="1:11" x14ac:dyDescent="0.25">
      <c r="A284" s="111"/>
      <c r="B284" s="109">
        <v>284</v>
      </c>
      <c r="C284" s="97"/>
      <c r="D284" s="97"/>
      <c r="E284" s="97">
        <f t="shared" si="8"/>
        <v>0</v>
      </c>
      <c r="F284" s="49">
        <v>8.3800000000000008</v>
      </c>
      <c r="G284" s="40">
        <f t="shared" si="9"/>
        <v>0</v>
      </c>
      <c r="H284" s="79"/>
      <c r="I284" s="109"/>
      <c r="J284" s="50"/>
      <c r="K284" s="40">
        <f>ноя.26!K284+дек.26!H284-дек.26!G284</f>
        <v>-13882.52</v>
      </c>
    </row>
    <row r="285" spans="1:11" x14ac:dyDescent="0.25">
      <c r="A285" s="111"/>
      <c r="B285" s="109">
        <v>285</v>
      </c>
      <c r="C285" s="97"/>
      <c r="D285" s="97"/>
      <c r="E285" s="97">
        <f t="shared" si="8"/>
        <v>0</v>
      </c>
      <c r="F285" s="49">
        <v>8.3800000000000008</v>
      </c>
      <c r="G285" s="40">
        <f t="shared" si="9"/>
        <v>0</v>
      </c>
      <c r="H285" s="79"/>
      <c r="I285" s="109"/>
      <c r="J285" s="50"/>
      <c r="K285" s="40">
        <f>ноя.26!K285+дек.26!H285-дек.26!G285</f>
        <v>-48603.990000000005</v>
      </c>
    </row>
    <row r="286" spans="1:11" x14ac:dyDescent="0.25">
      <c r="A286" s="111"/>
      <c r="B286" s="109">
        <v>286</v>
      </c>
      <c r="C286" s="97"/>
      <c r="D286" s="97"/>
      <c r="E286" s="97">
        <f t="shared" si="8"/>
        <v>0</v>
      </c>
      <c r="F286" s="68">
        <v>6.29</v>
      </c>
      <c r="G286" s="40">
        <f t="shared" si="9"/>
        <v>0</v>
      </c>
      <c r="H286" s="79"/>
      <c r="I286" s="109"/>
      <c r="J286" s="50"/>
      <c r="K286" s="40">
        <f>ноя.26!K286+дек.26!H286-дек.26!G286</f>
        <v>-9037.6500000000069</v>
      </c>
    </row>
    <row r="287" spans="1:11" x14ac:dyDescent="0.25">
      <c r="A287" s="111"/>
      <c r="B287" s="109">
        <v>287</v>
      </c>
      <c r="C287" s="97"/>
      <c r="D287" s="97"/>
      <c r="E287" s="97">
        <f t="shared" si="8"/>
        <v>0</v>
      </c>
      <c r="F287" s="13">
        <v>8.3800000000000008</v>
      </c>
      <c r="G287" s="40">
        <f t="shared" si="9"/>
        <v>0</v>
      </c>
      <c r="H287" s="79"/>
      <c r="I287" s="109"/>
      <c r="J287" s="50"/>
      <c r="K287" s="40">
        <f>ноя.26!K287+дек.26!H287-дек.26!G287</f>
        <v>-8458.0400000000027</v>
      </c>
    </row>
    <row r="288" spans="1:11" x14ac:dyDescent="0.25">
      <c r="A288" s="111"/>
      <c r="B288" s="109">
        <v>288</v>
      </c>
      <c r="C288" s="97"/>
      <c r="D288" s="97"/>
      <c r="E288" s="97">
        <f t="shared" si="8"/>
        <v>0</v>
      </c>
      <c r="F288" s="13">
        <v>8.3800000000000008</v>
      </c>
      <c r="G288" s="40">
        <f t="shared" si="9"/>
        <v>0</v>
      </c>
      <c r="H288" s="79"/>
      <c r="I288" s="109"/>
      <c r="J288" s="50"/>
      <c r="K288" s="40">
        <f>ноя.26!K288+дек.26!H288-дек.26!G288</f>
        <v>369.6299999999992</v>
      </c>
    </row>
    <row r="289" spans="1:11" x14ac:dyDescent="0.25">
      <c r="A289" s="111"/>
      <c r="B289" s="109">
        <v>289</v>
      </c>
      <c r="C289" s="97"/>
      <c r="D289" s="97"/>
      <c r="E289" s="97">
        <f t="shared" si="8"/>
        <v>0</v>
      </c>
      <c r="F289" s="13">
        <v>8.3800000000000008</v>
      </c>
      <c r="G289" s="40">
        <f t="shared" si="9"/>
        <v>0</v>
      </c>
      <c r="H289" s="79"/>
      <c r="I289" s="109"/>
      <c r="J289" s="50"/>
      <c r="K289" s="40">
        <f>ноя.26!K289+дек.26!H289-дек.26!G289</f>
        <v>2141.7800000000002</v>
      </c>
    </row>
    <row r="290" spans="1:11" x14ac:dyDescent="0.25">
      <c r="A290" s="111"/>
      <c r="B290" s="109">
        <v>290</v>
      </c>
      <c r="C290" s="97"/>
      <c r="D290" s="97"/>
      <c r="E290" s="97">
        <f t="shared" si="8"/>
        <v>0</v>
      </c>
      <c r="F290" s="13">
        <v>8.3800000000000008</v>
      </c>
      <c r="G290" s="40">
        <f t="shared" si="9"/>
        <v>0</v>
      </c>
      <c r="H290" s="79"/>
      <c r="I290" s="109"/>
      <c r="J290" s="50"/>
      <c r="K290" s="40">
        <f>ноя.26!K290+дек.26!H290-дек.26!G290</f>
        <v>0</v>
      </c>
    </row>
    <row r="291" spans="1:11" x14ac:dyDescent="0.25">
      <c r="A291" s="111"/>
      <c r="B291" s="109">
        <v>291</v>
      </c>
      <c r="C291" s="97"/>
      <c r="D291" s="97"/>
      <c r="E291" s="97">
        <f t="shared" si="8"/>
        <v>0</v>
      </c>
      <c r="F291" s="13">
        <v>8.3800000000000008</v>
      </c>
      <c r="G291" s="40">
        <f t="shared" si="9"/>
        <v>0</v>
      </c>
      <c r="H291" s="79"/>
      <c r="I291" s="109"/>
      <c r="J291" s="50"/>
      <c r="K291" s="40">
        <f>ноя.26!K291+дек.26!H291-дек.26!G291</f>
        <v>0</v>
      </c>
    </row>
    <row r="292" spans="1:11" x14ac:dyDescent="0.25">
      <c r="A292" s="111"/>
      <c r="B292" s="109">
        <v>292</v>
      </c>
      <c r="C292" s="97"/>
      <c r="D292" s="97"/>
      <c r="E292" s="97">
        <f t="shared" si="8"/>
        <v>0</v>
      </c>
      <c r="F292" s="68">
        <v>6.29</v>
      </c>
      <c r="G292" s="40">
        <f t="shared" si="9"/>
        <v>0</v>
      </c>
      <c r="H292" s="79"/>
      <c r="I292" s="109"/>
      <c r="J292" s="50"/>
      <c r="K292" s="40">
        <f>ноя.26!K292+дек.26!H292-дек.26!G292</f>
        <v>-370.20000000000039</v>
      </c>
    </row>
    <row r="293" spans="1:11" x14ac:dyDescent="0.25">
      <c r="A293" s="111"/>
      <c r="B293" s="109">
        <v>293</v>
      </c>
      <c r="C293" s="97"/>
      <c r="D293" s="97"/>
      <c r="E293" s="97">
        <f t="shared" si="8"/>
        <v>0</v>
      </c>
      <c r="F293" s="13">
        <v>8.3800000000000008</v>
      </c>
      <c r="G293" s="40">
        <f t="shared" si="9"/>
        <v>0</v>
      </c>
      <c r="H293" s="79"/>
      <c r="I293" s="109"/>
      <c r="J293" s="50"/>
      <c r="K293" s="40">
        <f>ноя.26!K293+дек.26!H293-дек.26!G293</f>
        <v>-24047.16</v>
      </c>
    </row>
    <row r="294" spans="1:11" x14ac:dyDescent="0.25">
      <c r="A294" s="111"/>
      <c r="B294" s="109">
        <v>294</v>
      </c>
      <c r="C294" s="97"/>
      <c r="D294" s="97"/>
      <c r="E294" s="97">
        <f t="shared" si="8"/>
        <v>0</v>
      </c>
      <c r="F294" s="13">
        <v>8.3800000000000008</v>
      </c>
      <c r="G294" s="40">
        <f t="shared" si="9"/>
        <v>0</v>
      </c>
      <c r="H294" s="79"/>
      <c r="I294" s="109"/>
      <c r="J294" s="50"/>
      <c r="K294" s="40">
        <f>ноя.26!K294+дек.26!H294-дек.26!G294</f>
        <v>0</v>
      </c>
    </row>
    <row r="295" spans="1:11" x14ac:dyDescent="0.25">
      <c r="A295" s="111"/>
      <c r="B295" s="109">
        <v>295</v>
      </c>
      <c r="C295" s="97"/>
      <c r="D295" s="97"/>
      <c r="E295" s="97">
        <f t="shared" si="8"/>
        <v>0</v>
      </c>
      <c r="F295" s="13">
        <v>8.3800000000000008</v>
      </c>
      <c r="G295" s="40">
        <f t="shared" si="9"/>
        <v>0</v>
      </c>
      <c r="H295" s="79"/>
      <c r="I295" s="109"/>
      <c r="J295" s="50"/>
      <c r="K295" s="40">
        <f>ноя.26!K295+дек.26!H295-дек.26!G295</f>
        <v>0</v>
      </c>
    </row>
    <row r="296" spans="1:11" x14ac:dyDescent="0.25">
      <c r="A296" s="111"/>
      <c r="B296" s="109">
        <v>296</v>
      </c>
      <c r="C296" s="97"/>
      <c r="D296" s="97"/>
      <c r="E296" s="97">
        <f t="shared" si="8"/>
        <v>0</v>
      </c>
      <c r="F296" s="13">
        <v>8.3800000000000008</v>
      </c>
      <c r="G296" s="40">
        <f t="shared" si="9"/>
        <v>0</v>
      </c>
      <c r="H296" s="79"/>
      <c r="I296" s="109"/>
      <c r="J296" s="50"/>
      <c r="K296" s="40">
        <f>ноя.26!K296+дек.26!H296-дек.26!G296</f>
        <v>0</v>
      </c>
    </row>
    <row r="297" spans="1:11" x14ac:dyDescent="0.25">
      <c r="A297" s="111"/>
      <c r="B297" s="109">
        <v>297</v>
      </c>
      <c r="C297" s="97"/>
      <c r="D297" s="97"/>
      <c r="E297" s="97">
        <f t="shared" si="8"/>
        <v>0</v>
      </c>
      <c r="F297" s="13">
        <v>8.3800000000000008</v>
      </c>
      <c r="G297" s="40">
        <f t="shared" si="9"/>
        <v>0</v>
      </c>
      <c r="H297" s="79"/>
      <c r="I297" s="109"/>
      <c r="J297" s="50"/>
      <c r="K297" s="40">
        <f>ноя.26!K297+дек.26!H297-дек.26!G297</f>
        <v>0</v>
      </c>
    </row>
    <row r="298" spans="1:11" x14ac:dyDescent="0.25">
      <c r="A298" s="111"/>
      <c r="B298" s="109">
        <v>298</v>
      </c>
      <c r="C298" s="97"/>
      <c r="D298" s="97"/>
      <c r="E298" s="97">
        <f t="shared" si="8"/>
        <v>0</v>
      </c>
      <c r="F298" s="13">
        <v>8.3800000000000008</v>
      </c>
      <c r="G298" s="40">
        <f t="shared" si="9"/>
        <v>0</v>
      </c>
      <c r="H298" s="79"/>
      <c r="I298" s="109"/>
      <c r="J298" s="50"/>
      <c r="K298" s="40">
        <f>ноя.26!K298+дек.26!H298-дек.26!G298</f>
        <v>0</v>
      </c>
    </row>
    <row r="299" spans="1:11" x14ac:dyDescent="0.25">
      <c r="A299" s="111"/>
      <c r="B299" s="109">
        <v>299</v>
      </c>
      <c r="C299" s="97"/>
      <c r="D299" s="97"/>
      <c r="E299" s="97">
        <f t="shared" si="8"/>
        <v>0</v>
      </c>
      <c r="F299" s="13">
        <v>8.3800000000000008</v>
      </c>
      <c r="G299" s="40">
        <f t="shared" si="9"/>
        <v>0</v>
      </c>
      <c r="H299" s="79"/>
      <c r="I299" s="109"/>
      <c r="J299" s="50"/>
      <c r="K299" s="40">
        <f>ноя.26!K299+дек.26!H299-дек.26!G299</f>
        <v>0</v>
      </c>
    </row>
    <row r="300" spans="1:11" x14ac:dyDescent="0.25">
      <c r="A300" s="111"/>
      <c r="B300" s="109">
        <v>300</v>
      </c>
      <c r="C300" s="97"/>
      <c r="D300" s="97"/>
      <c r="E300" s="97">
        <f t="shared" si="8"/>
        <v>0</v>
      </c>
      <c r="F300" s="70">
        <v>0</v>
      </c>
      <c r="G300" s="40">
        <f t="shared" si="9"/>
        <v>0</v>
      </c>
      <c r="H300" s="79"/>
      <c r="I300" s="109"/>
      <c r="J300" s="50"/>
      <c r="K300" s="40">
        <f>ноя.26!K300+дек.26!H300-дек.26!G300</f>
        <v>20509.720000000005</v>
      </c>
    </row>
    <row r="301" spans="1:11" x14ac:dyDescent="0.25">
      <c r="A301" s="111"/>
      <c r="B301" s="109">
        <v>301</v>
      </c>
      <c r="C301" s="97"/>
      <c r="D301" s="97"/>
      <c r="E301" s="97">
        <f t="shared" si="8"/>
        <v>0</v>
      </c>
      <c r="F301" s="13">
        <v>8.3800000000000008</v>
      </c>
      <c r="G301" s="40">
        <f t="shared" si="9"/>
        <v>0</v>
      </c>
      <c r="H301" s="79"/>
      <c r="I301" s="109"/>
      <c r="J301" s="50"/>
      <c r="K301" s="40">
        <f>ноя.26!K301+дек.26!H301-дек.26!G301</f>
        <v>103676.43</v>
      </c>
    </row>
    <row r="302" spans="1:11" x14ac:dyDescent="0.25">
      <c r="A302" s="111"/>
      <c r="B302" s="109">
        <v>302</v>
      </c>
      <c r="C302" s="97"/>
      <c r="D302" s="97"/>
      <c r="E302" s="97">
        <f t="shared" si="8"/>
        <v>0</v>
      </c>
      <c r="F302" s="13">
        <v>8.3800000000000008</v>
      </c>
      <c r="G302" s="40">
        <f t="shared" si="9"/>
        <v>0</v>
      </c>
      <c r="H302" s="79"/>
      <c r="I302" s="109"/>
      <c r="J302" s="50"/>
      <c r="K302" s="40">
        <f>ноя.26!K302+дек.26!H302-дек.26!G302</f>
        <v>0</v>
      </c>
    </row>
    <row r="303" spans="1:11" x14ac:dyDescent="0.25">
      <c r="A303" s="111"/>
      <c r="B303" s="109">
        <v>303</v>
      </c>
      <c r="C303" s="97"/>
      <c r="D303" s="97"/>
      <c r="E303" s="97">
        <f t="shared" si="8"/>
        <v>0</v>
      </c>
      <c r="F303" s="70">
        <v>6.29</v>
      </c>
      <c r="G303" s="40">
        <f t="shared" si="9"/>
        <v>0</v>
      </c>
      <c r="H303" s="79"/>
      <c r="I303" s="109"/>
      <c r="J303" s="50"/>
      <c r="K303" s="40">
        <f>ноя.26!K303+дек.26!H303-дек.26!G303</f>
        <v>-5391.4100000000026</v>
      </c>
    </row>
    <row r="304" spans="1:11" x14ac:dyDescent="0.25">
      <c r="A304" s="111"/>
      <c r="B304" s="109">
        <v>304</v>
      </c>
      <c r="C304" s="97"/>
      <c r="D304" s="97"/>
      <c r="E304" s="97">
        <f t="shared" si="8"/>
        <v>0</v>
      </c>
      <c r="F304" s="13">
        <v>8.3800000000000008</v>
      </c>
      <c r="G304" s="40">
        <f t="shared" si="9"/>
        <v>0</v>
      </c>
      <c r="H304" s="79"/>
      <c r="I304" s="109"/>
      <c r="J304" s="50"/>
      <c r="K304" s="40">
        <f>ноя.26!K304+дек.26!H304-дек.26!G304</f>
        <v>986.59999999999945</v>
      </c>
    </row>
    <row r="305" spans="1:11" x14ac:dyDescent="0.25">
      <c r="A305" s="115"/>
      <c r="B305" s="109">
        <v>305</v>
      </c>
      <c r="C305" s="97"/>
      <c r="D305" s="97"/>
      <c r="E305" s="97">
        <f t="shared" si="8"/>
        <v>0</v>
      </c>
      <c r="F305" s="13">
        <v>8.3800000000000008</v>
      </c>
      <c r="G305" s="40">
        <f t="shared" si="9"/>
        <v>0</v>
      </c>
      <c r="H305" s="79"/>
      <c r="I305" s="109"/>
      <c r="J305" s="50"/>
      <c r="K305" s="40">
        <f>ноя.26!K305+дек.26!H305-дек.26!G305</f>
        <v>-2812.8500000000004</v>
      </c>
    </row>
    <row r="306" spans="1:11" x14ac:dyDescent="0.25">
      <c r="A306" s="111"/>
      <c r="B306" s="109">
        <v>306</v>
      </c>
      <c r="C306" s="97"/>
      <c r="D306" s="97"/>
      <c r="E306" s="97">
        <f t="shared" si="8"/>
        <v>0</v>
      </c>
      <c r="F306" s="13">
        <v>8.3800000000000008</v>
      </c>
      <c r="G306" s="40">
        <f t="shared" si="9"/>
        <v>0</v>
      </c>
      <c r="H306" s="79"/>
      <c r="I306" s="109"/>
      <c r="J306" s="50"/>
      <c r="K306" s="40">
        <f>ноя.26!K306+дек.26!H306-дек.26!G306</f>
        <v>0</v>
      </c>
    </row>
    <row r="307" spans="1:11" x14ac:dyDescent="0.25">
      <c r="A307" s="111"/>
      <c r="B307" s="109">
        <v>307</v>
      </c>
      <c r="C307" s="97"/>
      <c r="D307" s="97"/>
      <c r="E307" s="97">
        <f t="shared" si="8"/>
        <v>0</v>
      </c>
      <c r="F307" s="13">
        <v>8.3800000000000008</v>
      </c>
      <c r="G307" s="40">
        <f t="shared" si="9"/>
        <v>0</v>
      </c>
      <c r="H307" s="79"/>
      <c r="I307" s="109"/>
      <c r="J307" s="50"/>
      <c r="K307" s="40">
        <f>ноя.26!K307+дек.26!H307-дек.26!G307</f>
        <v>-83.800000000000011</v>
      </c>
    </row>
    <row r="308" spans="1:11" x14ac:dyDescent="0.25">
      <c r="A308" s="111"/>
      <c r="B308" s="109">
        <v>308</v>
      </c>
      <c r="C308" s="97"/>
      <c r="D308" s="97"/>
      <c r="E308" s="97">
        <f t="shared" si="8"/>
        <v>0</v>
      </c>
      <c r="F308" s="13">
        <v>8.3800000000000008</v>
      </c>
      <c r="G308" s="40">
        <f t="shared" si="9"/>
        <v>0</v>
      </c>
      <c r="H308" s="79"/>
      <c r="I308" s="109"/>
      <c r="J308" s="50"/>
      <c r="K308" s="40">
        <f>ноя.26!K308+дек.26!H308-дек.26!G308</f>
        <v>-82.5</v>
      </c>
    </row>
    <row r="309" spans="1:11" x14ac:dyDescent="0.25">
      <c r="A309" s="111"/>
      <c r="B309" s="109">
        <v>309</v>
      </c>
      <c r="C309" s="97"/>
      <c r="D309" s="97"/>
      <c r="E309" s="97">
        <f t="shared" si="8"/>
        <v>0</v>
      </c>
      <c r="F309" s="13">
        <v>8.3800000000000008</v>
      </c>
      <c r="G309" s="40">
        <f t="shared" si="9"/>
        <v>0</v>
      </c>
      <c r="H309" s="79"/>
      <c r="I309" s="109"/>
      <c r="J309" s="50"/>
      <c r="K309" s="40">
        <f>ноя.26!K309+дек.26!H309-дек.26!G309</f>
        <v>0</v>
      </c>
    </row>
    <row r="310" spans="1:11" x14ac:dyDescent="0.25">
      <c r="A310" s="111"/>
      <c r="B310" s="109">
        <v>310</v>
      </c>
      <c r="C310" s="97"/>
      <c r="D310" s="97"/>
      <c r="E310" s="97">
        <f t="shared" si="8"/>
        <v>0</v>
      </c>
      <c r="F310" s="13">
        <v>8.3800000000000008</v>
      </c>
      <c r="G310" s="40">
        <f t="shared" si="9"/>
        <v>0</v>
      </c>
      <c r="H310" s="79"/>
      <c r="I310" s="109"/>
      <c r="J310" s="50"/>
      <c r="K310" s="40">
        <f>ноя.26!K310+дек.26!H310-дек.26!G310</f>
        <v>-77.900000000000006</v>
      </c>
    </row>
    <row r="311" spans="1:11" x14ac:dyDescent="0.25">
      <c r="A311" s="111"/>
      <c r="B311" s="109">
        <v>311</v>
      </c>
      <c r="C311" s="97"/>
      <c r="D311" s="97"/>
      <c r="E311" s="97">
        <f t="shared" si="8"/>
        <v>0</v>
      </c>
      <c r="F311" s="13">
        <v>8.3800000000000008</v>
      </c>
      <c r="G311" s="40">
        <f t="shared" si="9"/>
        <v>0</v>
      </c>
      <c r="H311" s="79"/>
      <c r="I311" s="109"/>
      <c r="J311" s="50"/>
      <c r="K311" s="40">
        <f>ноя.26!K311+дек.26!H311-дек.26!G311</f>
        <v>0</v>
      </c>
    </row>
    <row r="312" spans="1:11" x14ac:dyDescent="0.25">
      <c r="A312" s="111"/>
      <c r="B312" s="109">
        <v>312</v>
      </c>
      <c r="C312" s="97"/>
      <c r="D312" s="97"/>
      <c r="E312" s="97">
        <f t="shared" si="8"/>
        <v>0</v>
      </c>
      <c r="F312" s="13">
        <v>8.3800000000000008</v>
      </c>
      <c r="G312" s="40">
        <f t="shared" si="9"/>
        <v>0</v>
      </c>
      <c r="H312" s="79"/>
      <c r="I312" s="109"/>
      <c r="J312" s="50"/>
      <c r="K312" s="40">
        <f>ноя.26!K312+дек.26!H312-дек.26!G312</f>
        <v>0</v>
      </c>
    </row>
    <row r="313" spans="1:11" x14ac:dyDescent="0.25">
      <c r="A313" s="111"/>
      <c r="B313" s="109">
        <v>313</v>
      </c>
      <c r="C313" s="97"/>
      <c r="D313" s="97"/>
      <c r="E313" s="97">
        <f t="shared" si="8"/>
        <v>0</v>
      </c>
      <c r="F313" s="13">
        <v>8.3800000000000008</v>
      </c>
      <c r="G313" s="40">
        <f t="shared" si="9"/>
        <v>0</v>
      </c>
      <c r="H313" s="79"/>
      <c r="I313" s="109"/>
      <c r="J313" s="50"/>
      <c r="K313" s="40">
        <f>ноя.26!K313+дек.26!H313-дек.26!G313</f>
        <v>-4770.8500000000004</v>
      </c>
    </row>
    <row r="314" spans="1:11" x14ac:dyDescent="0.25">
      <c r="A314" s="111"/>
      <c r="B314" s="109">
        <v>314</v>
      </c>
      <c r="C314" s="97"/>
      <c r="D314" s="97"/>
      <c r="E314" s="97">
        <f t="shared" si="8"/>
        <v>0</v>
      </c>
      <c r="F314" s="13">
        <v>8.3800000000000008</v>
      </c>
      <c r="G314" s="40">
        <f t="shared" si="9"/>
        <v>0</v>
      </c>
      <c r="H314" s="79"/>
      <c r="I314" s="109"/>
      <c r="J314" s="50"/>
      <c r="K314" s="40">
        <f>ноя.26!K314+дек.26!H314-дек.26!G314</f>
        <v>0</v>
      </c>
    </row>
    <row r="315" spans="1:11" x14ac:dyDescent="0.25">
      <c r="A315" s="111"/>
      <c r="B315" s="109">
        <v>315</v>
      </c>
      <c r="C315" s="97"/>
      <c r="D315" s="97"/>
      <c r="E315" s="97">
        <f t="shared" si="8"/>
        <v>0</v>
      </c>
      <c r="F315" s="13">
        <v>8.3800000000000008</v>
      </c>
      <c r="G315" s="40">
        <f t="shared" si="9"/>
        <v>0</v>
      </c>
      <c r="H315" s="79"/>
      <c r="I315" s="109"/>
      <c r="J315" s="50"/>
      <c r="K315" s="40">
        <f>ноя.26!K315+дек.26!H315-дек.26!G315</f>
        <v>0</v>
      </c>
    </row>
    <row r="316" spans="1:11" x14ac:dyDescent="0.25">
      <c r="A316" s="67"/>
      <c r="B316" s="109">
        <v>316</v>
      </c>
      <c r="C316" s="97"/>
      <c r="D316" s="97"/>
      <c r="E316" s="97">
        <f t="shared" si="8"/>
        <v>0</v>
      </c>
      <c r="F316" s="68">
        <v>6.29</v>
      </c>
      <c r="G316" s="40">
        <f t="shared" si="9"/>
        <v>0</v>
      </c>
      <c r="H316" s="79"/>
      <c r="I316" s="109"/>
      <c r="J316" s="50"/>
      <c r="K316" s="40">
        <f>ноя.26!K316+дек.26!H316-дек.26!G316</f>
        <v>-22441.649999999998</v>
      </c>
    </row>
    <row r="317" spans="1:11" x14ac:dyDescent="0.25">
      <c r="A317" s="111"/>
      <c r="B317" s="109">
        <v>317</v>
      </c>
      <c r="C317" s="97"/>
      <c r="D317" s="97"/>
      <c r="E317" s="97">
        <f t="shared" si="8"/>
        <v>0</v>
      </c>
      <c r="F317" s="68">
        <v>6.29</v>
      </c>
      <c r="G317" s="40">
        <f t="shared" si="9"/>
        <v>0</v>
      </c>
      <c r="H317" s="79"/>
      <c r="I317" s="109"/>
      <c r="J317" s="50"/>
      <c r="K317" s="40">
        <f>ноя.26!K317+дек.26!H317-дек.26!G317</f>
        <v>1320.6899999999987</v>
      </c>
    </row>
    <row r="318" spans="1:11" x14ac:dyDescent="0.25">
      <c r="A318" s="111"/>
      <c r="B318" s="109">
        <v>318</v>
      </c>
      <c r="C318" s="97"/>
      <c r="D318" s="97"/>
      <c r="E318" s="97">
        <f t="shared" si="8"/>
        <v>0</v>
      </c>
      <c r="F318" s="13">
        <v>8.3800000000000008</v>
      </c>
      <c r="G318" s="40">
        <f t="shared" si="9"/>
        <v>0</v>
      </c>
      <c r="H318" s="79"/>
      <c r="I318" s="109"/>
      <c r="J318" s="50"/>
      <c r="K318" s="40">
        <f>ноя.26!K318+дек.26!H318-дек.26!G318</f>
        <v>-21.990000000000002</v>
      </c>
    </row>
    <row r="319" spans="1:11" x14ac:dyDescent="0.25">
      <c r="A319" s="111"/>
      <c r="B319" s="109">
        <v>319</v>
      </c>
      <c r="C319" s="97"/>
      <c r="D319" s="97"/>
      <c r="E319" s="97">
        <f t="shared" si="8"/>
        <v>0</v>
      </c>
      <c r="F319" s="13">
        <v>8.3800000000000008</v>
      </c>
      <c r="G319" s="40">
        <f t="shared" si="9"/>
        <v>0</v>
      </c>
      <c r="H319" s="79"/>
      <c r="I319" s="109"/>
      <c r="J319" s="50"/>
      <c r="K319" s="40">
        <f>ноя.26!K319+дек.26!H319-дек.26!G319</f>
        <v>0</v>
      </c>
    </row>
    <row r="320" spans="1:11" x14ac:dyDescent="0.25">
      <c r="A320" s="111"/>
      <c r="B320" s="109">
        <v>320</v>
      </c>
      <c r="C320" s="97"/>
      <c r="D320" s="97"/>
      <c r="E320" s="97">
        <f t="shared" si="8"/>
        <v>0</v>
      </c>
      <c r="F320" s="13">
        <v>8.3800000000000008</v>
      </c>
      <c r="G320" s="40">
        <f t="shared" si="9"/>
        <v>0</v>
      </c>
      <c r="H320" s="79"/>
      <c r="I320" s="109"/>
      <c r="J320" s="50"/>
      <c r="K320" s="40">
        <f>ноя.26!K320+дек.26!H320-дек.26!G320</f>
        <v>0</v>
      </c>
    </row>
    <row r="321" spans="1:11" x14ac:dyDescent="0.25">
      <c r="A321" s="111"/>
      <c r="B321" s="109">
        <v>321</v>
      </c>
      <c r="C321" s="97"/>
      <c r="D321" s="97"/>
      <c r="E321" s="97">
        <f t="shared" si="8"/>
        <v>0</v>
      </c>
      <c r="F321" s="13">
        <v>8.3800000000000008</v>
      </c>
      <c r="G321" s="40">
        <f t="shared" si="9"/>
        <v>0</v>
      </c>
      <c r="H321" s="79"/>
      <c r="I321" s="109"/>
      <c r="J321" s="50"/>
      <c r="K321" s="40">
        <f>ноя.26!K321+дек.26!H321-дек.26!G321</f>
        <v>33.5</v>
      </c>
    </row>
    <row r="322" spans="1:11" x14ac:dyDescent="0.25">
      <c r="A322" s="111"/>
      <c r="B322" s="109">
        <v>322</v>
      </c>
      <c r="C322" s="97"/>
      <c r="D322" s="97"/>
      <c r="E322" s="97">
        <f t="shared" si="8"/>
        <v>0</v>
      </c>
      <c r="F322" s="13">
        <v>8.3800000000000008</v>
      </c>
      <c r="G322" s="40">
        <f t="shared" si="9"/>
        <v>0</v>
      </c>
      <c r="H322" s="79"/>
      <c r="I322" s="109"/>
      <c r="J322" s="50"/>
      <c r="K322" s="40">
        <f>ноя.26!K322+дек.26!H322-дек.26!G322</f>
        <v>-8711.850000000004</v>
      </c>
    </row>
    <row r="323" spans="1:11" x14ac:dyDescent="0.25">
      <c r="A323" s="111"/>
      <c r="B323" s="109">
        <v>323</v>
      </c>
      <c r="C323" s="97"/>
      <c r="D323" s="97"/>
      <c r="E323" s="97">
        <f t="shared" si="8"/>
        <v>0</v>
      </c>
      <c r="F323" s="13">
        <v>8.3800000000000008</v>
      </c>
      <c r="G323" s="40">
        <f t="shared" si="9"/>
        <v>0</v>
      </c>
      <c r="H323" s="79"/>
      <c r="I323" s="109"/>
      <c r="J323" s="50"/>
      <c r="K323" s="40">
        <f>ноя.26!K323+дек.26!H323-дек.26!G323</f>
        <v>0</v>
      </c>
    </row>
    <row r="324" spans="1:11" x14ac:dyDescent="0.25">
      <c r="A324" s="111"/>
      <c r="B324" s="109">
        <v>324</v>
      </c>
      <c r="C324" s="97"/>
      <c r="D324" s="97"/>
      <c r="E324" s="97">
        <f t="shared" si="8"/>
        <v>0</v>
      </c>
      <c r="F324" s="13">
        <v>8.3800000000000008</v>
      </c>
      <c r="G324" s="40">
        <f t="shared" si="9"/>
        <v>0</v>
      </c>
      <c r="H324" s="79"/>
      <c r="I324" s="109"/>
      <c r="J324" s="50"/>
      <c r="K324" s="40">
        <f>ноя.26!K324+дек.26!H324-дек.26!G324</f>
        <v>20000</v>
      </c>
    </row>
    <row r="325" spans="1:11" x14ac:dyDescent="0.25">
      <c r="A325" s="111"/>
      <c r="B325" s="109">
        <v>325</v>
      </c>
      <c r="C325" s="97"/>
      <c r="D325" s="97"/>
      <c r="E325" s="97">
        <f t="shared" si="8"/>
        <v>0</v>
      </c>
      <c r="F325" s="13">
        <v>8.3800000000000008</v>
      </c>
      <c r="G325" s="40">
        <f t="shared" si="9"/>
        <v>0</v>
      </c>
      <c r="H325" s="79"/>
      <c r="I325" s="109"/>
      <c r="J325" s="50"/>
      <c r="K325" s="40">
        <f>ноя.26!K325+дек.26!H325-дек.26!G325</f>
        <v>0</v>
      </c>
    </row>
    <row r="326" spans="1:11" x14ac:dyDescent="0.25">
      <c r="A326" s="111"/>
      <c r="B326" s="109">
        <v>326</v>
      </c>
      <c r="C326" s="97"/>
      <c r="D326" s="97"/>
      <c r="E326" s="97">
        <f t="shared" si="8"/>
        <v>0</v>
      </c>
      <c r="F326" s="13">
        <v>8.3800000000000008</v>
      </c>
      <c r="G326" s="40">
        <f t="shared" si="9"/>
        <v>0</v>
      </c>
      <c r="H326" s="79"/>
      <c r="I326" s="109"/>
      <c r="J326" s="50"/>
      <c r="K326" s="40">
        <f>ноя.26!K326+дек.26!H326-дек.26!G326</f>
        <v>0</v>
      </c>
    </row>
    <row r="327" spans="1:11" x14ac:dyDescent="0.25">
      <c r="A327" s="111"/>
      <c r="B327" s="109">
        <v>327</v>
      </c>
      <c r="C327" s="97"/>
      <c r="D327" s="97"/>
      <c r="E327" s="97">
        <f t="shared" si="8"/>
        <v>0</v>
      </c>
      <c r="F327" s="13">
        <v>8.3800000000000008</v>
      </c>
      <c r="G327" s="40">
        <f t="shared" si="9"/>
        <v>0</v>
      </c>
      <c r="H327" s="79"/>
      <c r="I327" s="109"/>
      <c r="J327" s="50"/>
      <c r="K327" s="40">
        <f>ноя.26!K327+дек.26!H327-дек.26!G327</f>
        <v>0</v>
      </c>
    </row>
    <row r="328" spans="1:11" x14ac:dyDescent="0.25">
      <c r="A328" s="111"/>
      <c r="B328" s="109">
        <v>328</v>
      </c>
      <c r="C328" s="97"/>
      <c r="D328" s="97"/>
      <c r="E328" s="97">
        <f t="shared" si="8"/>
        <v>0</v>
      </c>
      <c r="F328" s="13">
        <v>8.3800000000000008</v>
      </c>
      <c r="G328" s="40">
        <f t="shared" si="9"/>
        <v>0</v>
      </c>
      <c r="H328" s="79"/>
      <c r="I328" s="109"/>
      <c r="J328" s="50"/>
      <c r="K328" s="40">
        <f>ноя.26!K328+дек.26!H328-дек.26!G328</f>
        <v>785.92999999999847</v>
      </c>
    </row>
    <row r="329" spans="1:11" x14ac:dyDescent="0.25">
      <c r="A329" s="111"/>
      <c r="B329" s="109">
        <v>329</v>
      </c>
      <c r="C329" s="97"/>
      <c r="D329" s="97"/>
      <c r="E329" s="97">
        <f t="shared" si="8"/>
        <v>0</v>
      </c>
      <c r="F329" s="13">
        <v>8.3800000000000008</v>
      </c>
      <c r="G329" s="40">
        <f t="shared" si="9"/>
        <v>0</v>
      </c>
      <c r="H329" s="79"/>
      <c r="I329" s="109"/>
      <c r="J329" s="50"/>
      <c r="K329" s="40">
        <f>ноя.26!K329+дек.26!H329-дек.26!G329</f>
        <v>0</v>
      </c>
    </row>
    <row r="330" spans="1:11" x14ac:dyDescent="0.25">
      <c r="A330" s="111"/>
      <c r="B330" s="109">
        <v>330</v>
      </c>
      <c r="C330" s="97"/>
      <c r="D330" s="97"/>
      <c r="E330" s="97">
        <f t="shared" si="8"/>
        <v>0</v>
      </c>
      <c r="F330" s="13">
        <v>8.3800000000000008</v>
      </c>
      <c r="G330" s="40">
        <f t="shared" si="9"/>
        <v>0</v>
      </c>
      <c r="H330" s="79"/>
      <c r="I330" s="109"/>
      <c r="J330" s="50"/>
      <c r="K330" s="40">
        <f>ноя.26!K330+дек.26!H330-дек.26!G330</f>
        <v>-42.750000000000007</v>
      </c>
    </row>
    <row r="331" spans="1:11" x14ac:dyDescent="0.25">
      <c r="A331" s="111"/>
      <c r="B331" s="109">
        <v>331</v>
      </c>
      <c r="C331" s="97"/>
      <c r="D331" s="97"/>
      <c r="E331" s="97">
        <f t="shared" si="8"/>
        <v>0</v>
      </c>
      <c r="F331" s="13">
        <v>8.3800000000000008</v>
      </c>
      <c r="G331" s="40">
        <f t="shared" si="9"/>
        <v>0</v>
      </c>
      <c r="H331" s="79"/>
      <c r="I331" s="109"/>
      <c r="J331" s="50"/>
      <c r="K331" s="40">
        <f>ноя.26!K331+дек.26!H331-дек.26!G331</f>
        <v>0</v>
      </c>
    </row>
    <row r="332" spans="1:11" x14ac:dyDescent="0.25">
      <c r="A332" s="111"/>
      <c r="B332" s="109">
        <v>332</v>
      </c>
      <c r="C332" s="97"/>
      <c r="D332" s="97"/>
      <c r="E332" s="97">
        <f t="shared" si="8"/>
        <v>0</v>
      </c>
      <c r="F332" s="13">
        <v>8.3800000000000008</v>
      </c>
      <c r="G332" s="40">
        <f t="shared" si="9"/>
        <v>0</v>
      </c>
      <c r="H332" s="79"/>
      <c r="I332" s="109"/>
      <c r="J332" s="50"/>
      <c r="K332" s="40">
        <f>ноя.26!K332+дек.26!H332-дек.26!G332</f>
        <v>0</v>
      </c>
    </row>
    <row r="333" spans="1:11" x14ac:dyDescent="0.25">
      <c r="A333" s="111"/>
      <c r="B333" s="109">
        <v>333</v>
      </c>
      <c r="C333" s="97"/>
      <c r="D333" s="97"/>
      <c r="E333" s="97">
        <f t="shared" ref="E333:E354" si="10">D333-C333</f>
        <v>0</v>
      </c>
      <c r="F333" s="13">
        <v>8.3800000000000008</v>
      </c>
      <c r="G333" s="40">
        <f t="shared" si="9"/>
        <v>0</v>
      </c>
      <c r="H333" s="79"/>
      <c r="I333" s="109"/>
      <c r="J333" s="50"/>
      <c r="K333" s="40">
        <f>ноя.26!K333+дек.26!H333-дек.26!G333</f>
        <v>0</v>
      </c>
    </row>
    <row r="334" spans="1:11" x14ac:dyDescent="0.25">
      <c r="A334" s="111"/>
      <c r="B334" s="109">
        <v>334</v>
      </c>
      <c r="C334" s="97"/>
      <c r="D334" s="97"/>
      <c r="E334" s="97">
        <f t="shared" si="10"/>
        <v>0</v>
      </c>
      <c r="F334" s="13">
        <v>8.3800000000000008</v>
      </c>
      <c r="G334" s="40">
        <f t="shared" si="9"/>
        <v>0</v>
      </c>
      <c r="H334" s="79"/>
      <c r="I334" s="109"/>
      <c r="J334" s="50"/>
      <c r="K334" s="40">
        <f>ноя.26!K334+дек.26!H334-дек.26!G334</f>
        <v>0</v>
      </c>
    </row>
    <row r="335" spans="1:11" x14ac:dyDescent="0.25">
      <c r="A335" s="111"/>
      <c r="B335" s="109">
        <v>335</v>
      </c>
      <c r="C335" s="97"/>
      <c r="D335" s="97"/>
      <c r="E335" s="97">
        <f t="shared" si="10"/>
        <v>0</v>
      </c>
      <c r="F335" s="13">
        <v>8.3800000000000008</v>
      </c>
      <c r="G335" s="40">
        <f t="shared" ref="G335:G354" si="11">F335*E335</f>
        <v>0</v>
      </c>
      <c r="H335" s="79"/>
      <c r="I335" s="109"/>
      <c r="J335" s="50"/>
      <c r="K335" s="40">
        <f>ноя.26!K335+дек.26!H335-дек.26!G335</f>
        <v>-4216.7800000000007</v>
      </c>
    </row>
    <row r="336" spans="1:11" x14ac:dyDescent="0.25">
      <c r="A336" s="111"/>
      <c r="B336" s="109">
        <v>336</v>
      </c>
      <c r="C336" s="97"/>
      <c r="D336" s="97"/>
      <c r="E336" s="97">
        <f t="shared" si="10"/>
        <v>0</v>
      </c>
      <c r="F336" s="68">
        <v>6.29</v>
      </c>
      <c r="G336" s="40">
        <f t="shared" si="11"/>
        <v>0</v>
      </c>
      <c r="H336" s="79"/>
      <c r="I336" s="109"/>
      <c r="J336" s="50"/>
      <c r="K336" s="40">
        <f>ноя.26!K336+дек.26!H336-дек.26!G336</f>
        <v>2188.130000000001</v>
      </c>
    </row>
    <row r="337" spans="1:12" x14ac:dyDescent="0.25">
      <c r="A337" s="111"/>
      <c r="B337" s="109">
        <v>337</v>
      </c>
      <c r="C337" s="97"/>
      <c r="D337" s="97"/>
      <c r="E337" s="97">
        <f t="shared" si="10"/>
        <v>0</v>
      </c>
      <c r="F337" s="13">
        <v>8.3800000000000008</v>
      </c>
      <c r="G337" s="40">
        <f t="shared" si="11"/>
        <v>0</v>
      </c>
      <c r="H337" s="79"/>
      <c r="I337" s="109"/>
      <c r="J337" s="50"/>
      <c r="K337" s="40">
        <f>ноя.26!K337+дек.26!H337-дек.26!G337</f>
        <v>0</v>
      </c>
    </row>
    <row r="338" spans="1:12" x14ac:dyDescent="0.25">
      <c r="A338" s="111"/>
      <c r="B338" s="109">
        <v>338</v>
      </c>
      <c r="C338" s="97"/>
      <c r="D338" s="97"/>
      <c r="E338" s="97">
        <f t="shared" si="10"/>
        <v>0</v>
      </c>
      <c r="F338" s="13">
        <v>8.3800000000000008</v>
      </c>
      <c r="G338" s="40">
        <f t="shared" si="11"/>
        <v>0</v>
      </c>
      <c r="H338" s="79"/>
      <c r="I338" s="109"/>
      <c r="J338" s="50"/>
      <c r="K338" s="40">
        <f>ноя.26!K338+дек.26!H338-дек.26!G338</f>
        <v>-4712.43</v>
      </c>
    </row>
    <row r="339" spans="1:12" x14ac:dyDescent="0.25">
      <c r="A339" s="111"/>
      <c r="B339" s="109">
        <v>339</v>
      </c>
      <c r="C339" s="97"/>
      <c r="D339" s="97"/>
      <c r="E339" s="97">
        <f t="shared" si="10"/>
        <v>0</v>
      </c>
      <c r="F339" s="13">
        <v>8.3800000000000008</v>
      </c>
      <c r="G339" s="40">
        <f t="shared" si="11"/>
        <v>0</v>
      </c>
      <c r="H339" s="79"/>
      <c r="I339" s="109"/>
      <c r="J339" s="50"/>
      <c r="K339" s="40">
        <f>ноя.26!K339+дек.26!H339-дек.26!G339</f>
        <v>807.56999999999971</v>
      </c>
    </row>
    <row r="340" spans="1:12" x14ac:dyDescent="0.25">
      <c r="A340" s="111"/>
      <c r="B340" s="109">
        <v>340</v>
      </c>
      <c r="C340" s="97"/>
      <c r="D340" s="97"/>
      <c r="E340" s="97">
        <f t="shared" si="10"/>
        <v>0</v>
      </c>
      <c r="F340" s="13">
        <v>8.3800000000000008</v>
      </c>
      <c r="G340" s="40">
        <f t="shared" si="11"/>
        <v>0</v>
      </c>
      <c r="H340" s="79"/>
      <c r="I340" s="109"/>
      <c r="J340" s="50"/>
      <c r="K340" s="40">
        <f>ноя.26!K340+дек.26!H340-дек.26!G340</f>
        <v>0</v>
      </c>
    </row>
    <row r="341" spans="1:12" x14ac:dyDescent="0.25">
      <c r="A341" s="111"/>
      <c r="B341" s="109">
        <v>341</v>
      </c>
      <c r="C341" s="97"/>
      <c r="D341" s="97"/>
      <c r="E341" s="97">
        <f t="shared" si="10"/>
        <v>0</v>
      </c>
      <c r="F341" s="68">
        <v>6.29</v>
      </c>
      <c r="G341" s="40">
        <f t="shared" si="11"/>
        <v>0</v>
      </c>
      <c r="H341" s="79"/>
      <c r="I341" s="109"/>
      <c r="J341" s="50"/>
      <c r="K341" s="40">
        <f>ноя.26!K341+дек.26!H341-дек.26!G341</f>
        <v>-24829.880000000005</v>
      </c>
      <c r="L341">
        <v>20354009</v>
      </c>
    </row>
    <row r="342" spans="1:12" x14ac:dyDescent="0.25">
      <c r="A342" s="111"/>
      <c r="B342" s="109">
        <v>342</v>
      </c>
      <c r="C342" s="97"/>
      <c r="D342" s="97"/>
      <c r="E342" s="97">
        <f t="shared" si="10"/>
        <v>0</v>
      </c>
      <c r="F342" s="13">
        <v>8.3800000000000008</v>
      </c>
      <c r="G342" s="40">
        <f t="shared" si="11"/>
        <v>0</v>
      </c>
      <c r="H342" s="79"/>
      <c r="I342" s="109"/>
      <c r="J342" s="50"/>
      <c r="K342" s="40">
        <f>ноя.26!K342+дек.26!H342-дек.26!G342</f>
        <v>919.44000000000051</v>
      </c>
    </row>
    <row r="343" spans="1:12" x14ac:dyDescent="0.25">
      <c r="A343" s="111"/>
      <c r="B343" s="109">
        <v>343</v>
      </c>
      <c r="C343" s="97"/>
      <c r="D343" s="97"/>
      <c r="E343" s="97">
        <f t="shared" si="10"/>
        <v>0</v>
      </c>
      <c r="F343" s="13">
        <v>8.3800000000000008</v>
      </c>
      <c r="G343" s="40">
        <f t="shared" si="11"/>
        <v>0</v>
      </c>
      <c r="H343" s="79"/>
      <c r="I343" s="109"/>
      <c r="J343" s="50"/>
      <c r="K343" s="40">
        <f>ноя.26!K343+дек.26!H343-дек.26!G343</f>
        <v>0</v>
      </c>
    </row>
    <row r="344" spans="1:12" x14ac:dyDescent="0.25">
      <c r="A344" s="111"/>
      <c r="B344" s="109">
        <v>344</v>
      </c>
      <c r="C344" s="97"/>
      <c r="D344" s="97"/>
      <c r="E344" s="97">
        <f t="shared" si="10"/>
        <v>0</v>
      </c>
      <c r="F344" s="13">
        <v>8.3800000000000008</v>
      </c>
      <c r="G344" s="40">
        <f t="shared" si="11"/>
        <v>0</v>
      </c>
      <c r="H344" s="79"/>
      <c r="I344" s="109"/>
      <c r="J344" s="50"/>
      <c r="K344" s="40">
        <f>ноя.26!K344+дек.26!H344-дек.26!G344</f>
        <v>-1069.3099999999995</v>
      </c>
    </row>
    <row r="345" spans="1:12" x14ac:dyDescent="0.25">
      <c r="A345" s="111"/>
      <c r="B345" s="109">
        <v>345</v>
      </c>
      <c r="C345" s="97"/>
      <c r="D345" s="97"/>
      <c r="E345" s="97">
        <f t="shared" si="10"/>
        <v>0</v>
      </c>
      <c r="F345" s="13">
        <v>8.3800000000000008</v>
      </c>
      <c r="G345" s="40">
        <f t="shared" si="11"/>
        <v>0</v>
      </c>
      <c r="H345" s="79"/>
      <c r="I345" s="109"/>
      <c r="J345" s="50"/>
      <c r="K345" s="40">
        <f>ноя.26!K345+дек.26!H345-дек.26!G345</f>
        <v>0</v>
      </c>
    </row>
    <row r="346" spans="1:12" x14ac:dyDescent="0.25">
      <c r="A346" s="111"/>
      <c r="B346" s="109">
        <v>346</v>
      </c>
      <c r="C346" s="97"/>
      <c r="D346" s="97"/>
      <c r="E346" s="97">
        <f t="shared" si="10"/>
        <v>0</v>
      </c>
      <c r="F346" s="13">
        <v>8.3800000000000008</v>
      </c>
      <c r="G346" s="40">
        <f t="shared" si="11"/>
        <v>0</v>
      </c>
      <c r="H346" s="79"/>
      <c r="I346" s="109"/>
      <c r="J346" s="50"/>
      <c r="K346" s="40">
        <f>ноя.26!K346+дек.26!H346-дек.26!G346</f>
        <v>-6440.8400000000011</v>
      </c>
    </row>
    <row r="347" spans="1:12" x14ac:dyDescent="0.25">
      <c r="A347" s="111"/>
      <c r="B347" s="109">
        <v>347</v>
      </c>
      <c r="C347" s="97"/>
      <c r="D347" s="97"/>
      <c r="E347" s="97">
        <f t="shared" si="10"/>
        <v>0</v>
      </c>
      <c r="F347" s="13">
        <v>8.3800000000000008</v>
      </c>
      <c r="G347" s="40">
        <f t="shared" si="11"/>
        <v>0</v>
      </c>
      <c r="H347" s="79"/>
      <c r="I347" s="109"/>
      <c r="J347" s="50"/>
      <c r="K347" s="40">
        <f>ноя.26!K347+дек.26!H347-дек.26!G347</f>
        <v>0</v>
      </c>
    </row>
    <row r="348" spans="1:12" x14ac:dyDescent="0.25">
      <c r="A348" s="111"/>
      <c r="B348" s="109">
        <v>348</v>
      </c>
      <c r="C348" s="97"/>
      <c r="D348" s="97"/>
      <c r="E348" s="97">
        <f t="shared" si="10"/>
        <v>0</v>
      </c>
      <c r="F348" s="13">
        <v>8.3800000000000008</v>
      </c>
      <c r="G348" s="40">
        <f t="shared" si="11"/>
        <v>0</v>
      </c>
      <c r="H348" s="79"/>
      <c r="I348" s="109"/>
      <c r="J348" s="50"/>
      <c r="K348" s="40">
        <f>ноя.26!K348+дек.26!H348-дек.26!G348</f>
        <v>3773.5099999999984</v>
      </c>
    </row>
    <row r="349" spans="1:12" x14ac:dyDescent="0.25">
      <c r="A349" s="111"/>
      <c r="B349" s="109">
        <v>349</v>
      </c>
      <c r="C349" s="97"/>
      <c r="D349" s="97"/>
      <c r="E349" s="97">
        <f t="shared" si="10"/>
        <v>0</v>
      </c>
      <c r="F349" s="68">
        <v>6.29</v>
      </c>
      <c r="G349" s="40">
        <f t="shared" si="11"/>
        <v>0</v>
      </c>
      <c r="H349" s="79"/>
      <c r="I349" s="109"/>
      <c r="J349" s="50"/>
      <c r="K349" s="40">
        <f>ноя.26!K349+дек.26!H349-дек.26!G349</f>
        <v>-5915.5600000000013</v>
      </c>
    </row>
    <row r="350" spans="1:12" x14ac:dyDescent="0.25">
      <c r="A350" s="113"/>
      <c r="B350" s="112">
        <v>350</v>
      </c>
      <c r="C350" s="97"/>
      <c r="D350" s="97"/>
      <c r="E350" s="97">
        <f t="shared" si="10"/>
        <v>0</v>
      </c>
      <c r="F350" s="68">
        <v>6.29</v>
      </c>
      <c r="G350" s="40">
        <f t="shared" si="11"/>
        <v>0</v>
      </c>
      <c r="H350" s="79"/>
      <c r="I350" s="109"/>
      <c r="J350" s="50"/>
      <c r="K350" s="40">
        <f>ноя.26!K350+дек.26!H350-дек.26!G350</f>
        <v>83.289999999999964</v>
      </c>
    </row>
    <row r="351" spans="1:12" x14ac:dyDescent="0.25">
      <c r="A351" s="111"/>
      <c r="B351" s="109" t="s">
        <v>26</v>
      </c>
      <c r="C351" s="97"/>
      <c r="D351" s="97"/>
      <c r="E351" s="97">
        <f t="shared" si="10"/>
        <v>0</v>
      </c>
      <c r="F351" s="13">
        <v>8.3800000000000008</v>
      </c>
      <c r="G351" s="40">
        <f t="shared" si="11"/>
        <v>0</v>
      </c>
      <c r="H351" s="79"/>
      <c r="I351" s="109"/>
      <c r="J351" s="50"/>
      <c r="K351" s="40">
        <f>ноя.26!K351+дек.26!H351-дек.26!G351</f>
        <v>0</v>
      </c>
    </row>
    <row r="352" spans="1:12" x14ac:dyDescent="0.25">
      <c r="A352" s="57"/>
      <c r="B352" s="48"/>
      <c r="C352" s="97"/>
      <c r="D352" s="97"/>
      <c r="E352" s="97">
        <f t="shared" si="10"/>
        <v>0</v>
      </c>
      <c r="G352" s="40">
        <f t="shared" si="11"/>
        <v>0</v>
      </c>
      <c r="I352" s="2"/>
    </row>
    <row r="353" spans="1:7" x14ac:dyDescent="0.25">
      <c r="A353" s="57"/>
      <c r="B353" s="48"/>
      <c r="C353" s="97"/>
      <c r="D353" s="97"/>
      <c r="E353" s="97">
        <f t="shared" si="10"/>
        <v>0</v>
      </c>
      <c r="G353" s="40">
        <f t="shared" si="11"/>
        <v>0</v>
      </c>
    </row>
    <row r="354" spans="1:7" x14ac:dyDescent="0.25">
      <c r="A354" s="57"/>
      <c r="B354" s="48"/>
      <c r="C354" s="97"/>
      <c r="D354" s="97"/>
      <c r="E354" s="97">
        <f t="shared" si="10"/>
        <v>0</v>
      </c>
      <c r="G354" s="40">
        <f t="shared" si="11"/>
        <v>0</v>
      </c>
    </row>
    <row r="355" spans="1:7" x14ac:dyDescent="0.25">
      <c r="A355" s="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G7:G354">
    <cfRule type="cellIs" dxfId="2" priority="1" operator="lessThan">
      <formula>-0.1</formula>
    </cfRule>
  </conditionalFormatting>
  <conditionalFormatting sqref="H7:H351">
    <cfRule type="cellIs" dxfId="1" priority="3" operator="lessThan">
      <formula>-0.1</formula>
    </cfRule>
  </conditionalFormatting>
  <conditionalFormatting sqref="K1:K351">
    <cfRule type="cellIs" dxfId="0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579"/>
  <sheetViews>
    <sheetView topLeftCell="A154" workbookViewId="0">
      <selection activeCell="D156" sqref="D156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1.7109375" bestFit="1" customWidth="1"/>
    <col min="4" max="4" width="9.5703125" bestFit="1" customWidth="1"/>
    <col min="5" max="5" width="10" bestFit="1" customWidth="1"/>
    <col min="6" max="6" width="9.28515625" bestFit="1" customWidth="1"/>
    <col min="7" max="7" width="11.85546875" customWidth="1"/>
    <col min="8" max="8" width="13.140625" bestFit="1" customWidth="1"/>
    <col min="9" max="9" width="12.28515625" style="2" customWidth="1"/>
    <col min="10" max="10" width="11.28515625" bestFit="1" customWidth="1"/>
    <col min="11" max="11" width="12.42578125" customWidth="1"/>
    <col min="12" max="12" width="20.85546875" customWidth="1"/>
    <col min="15" max="15" width="10.85546875" customWidth="1"/>
  </cols>
  <sheetData>
    <row r="1" spans="1:12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t="s">
        <v>28</v>
      </c>
    </row>
    <row r="4" spans="1:12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2" ht="15" customHeight="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</row>
    <row r="6" spans="1:12" ht="45" customHeight="1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2" x14ac:dyDescent="0.25">
      <c r="A7" s="35"/>
      <c r="B7" s="11">
        <v>0</v>
      </c>
      <c r="C7" s="12">
        <v>4826</v>
      </c>
      <c r="D7" s="12">
        <v>5060</v>
      </c>
      <c r="E7" s="13">
        <f>D7-C7</f>
        <v>234</v>
      </c>
      <c r="F7" s="13">
        <v>7.33</v>
      </c>
      <c r="G7" s="13">
        <f t="shared" ref="G7:G71" si="0">F7*E7</f>
        <v>1715.22</v>
      </c>
      <c r="H7" s="13">
        <v>1715.22</v>
      </c>
      <c r="I7" s="109"/>
      <c r="J7" s="50"/>
      <c r="K7" s="13">
        <f>янв.25!K7+фев.25!H7-фев.25!G7</f>
        <v>0</v>
      </c>
    </row>
    <row r="8" spans="1:12" x14ac:dyDescent="0.25">
      <c r="A8" s="15"/>
      <c r="B8" s="109">
        <v>1</v>
      </c>
      <c r="C8" s="12">
        <v>99040</v>
      </c>
      <c r="D8" s="12">
        <v>101123</v>
      </c>
      <c r="E8" s="13">
        <f t="shared" ref="E8:E73" si="1">D8-C8</f>
        <v>2083</v>
      </c>
      <c r="F8" s="68">
        <v>5.13</v>
      </c>
      <c r="G8" s="13">
        <f t="shared" si="0"/>
        <v>10685.789999999999</v>
      </c>
      <c r="H8" s="13"/>
      <c r="I8" s="109"/>
      <c r="J8" s="50"/>
      <c r="K8" s="13">
        <f>янв.25!K8+фев.25!H8-фев.25!G8</f>
        <v>-8115.7799999999988</v>
      </c>
    </row>
    <row r="9" spans="1:12" x14ac:dyDescent="0.25">
      <c r="A9" s="15"/>
      <c r="B9" s="109">
        <v>2</v>
      </c>
      <c r="C9" s="12">
        <v>1170</v>
      </c>
      <c r="D9" s="12">
        <v>1170</v>
      </c>
      <c r="E9" s="13">
        <f t="shared" si="1"/>
        <v>0</v>
      </c>
      <c r="F9" s="13">
        <v>7.33</v>
      </c>
      <c r="G9" s="13">
        <f t="shared" si="0"/>
        <v>0</v>
      </c>
      <c r="H9" s="13"/>
      <c r="I9" s="109"/>
      <c r="J9" s="50"/>
      <c r="K9" s="13">
        <f>янв.25!K9+фев.25!H9-фев.25!G9</f>
        <v>0</v>
      </c>
    </row>
    <row r="10" spans="1:12" x14ac:dyDescent="0.25">
      <c r="A10" s="115"/>
      <c r="B10" s="109">
        <v>3</v>
      </c>
      <c r="C10" s="12">
        <v>21662</v>
      </c>
      <c r="D10" s="12">
        <v>22415</v>
      </c>
      <c r="E10" s="13">
        <f t="shared" si="1"/>
        <v>753</v>
      </c>
      <c r="F10" s="13">
        <v>7.33</v>
      </c>
      <c r="G10" s="13">
        <f t="shared" si="0"/>
        <v>5519.49</v>
      </c>
      <c r="H10" s="13">
        <v>6751</v>
      </c>
      <c r="I10" s="109">
        <v>520115</v>
      </c>
      <c r="J10" s="50">
        <v>45705</v>
      </c>
      <c r="K10" s="13">
        <f>янв.25!K10+фев.25!H10-фев.25!G10</f>
        <v>-138.42000000000007</v>
      </c>
    </row>
    <row r="11" spans="1:12" x14ac:dyDescent="0.25">
      <c r="A11" s="111"/>
      <c r="B11" s="109">
        <v>4</v>
      </c>
      <c r="C11" s="12">
        <v>66564</v>
      </c>
      <c r="D11" s="12">
        <v>67679</v>
      </c>
      <c r="E11" s="13">
        <f t="shared" si="1"/>
        <v>1115</v>
      </c>
      <c r="F11" s="93">
        <v>0</v>
      </c>
      <c r="G11" s="13">
        <f t="shared" si="0"/>
        <v>0</v>
      </c>
      <c r="H11" s="13"/>
      <c r="I11" s="109"/>
      <c r="J11" s="50"/>
      <c r="K11" s="13">
        <f>янв.25!K11+фев.25!H11-фев.25!G11</f>
        <v>0</v>
      </c>
      <c r="L11">
        <v>14950743</v>
      </c>
    </row>
    <row r="12" spans="1:12" x14ac:dyDescent="0.25">
      <c r="A12" s="111"/>
      <c r="B12" s="109">
        <v>5</v>
      </c>
      <c r="C12" s="12">
        <v>70821</v>
      </c>
      <c r="D12" s="12">
        <v>71716</v>
      </c>
      <c r="E12" s="13">
        <f t="shared" si="1"/>
        <v>895</v>
      </c>
      <c r="F12" s="13">
        <v>7.33</v>
      </c>
      <c r="G12" s="13">
        <f t="shared" si="0"/>
        <v>6560.35</v>
      </c>
      <c r="H12" s="13"/>
      <c r="I12" s="109"/>
      <c r="J12" s="50"/>
      <c r="K12" s="13">
        <f>янв.25!K12+фев.25!H12-фев.25!G12</f>
        <v>-7241.1</v>
      </c>
    </row>
    <row r="13" spans="1:12" x14ac:dyDescent="0.25">
      <c r="A13" s="111"/>
      <c r="B13" s="109">
        <v>6</v>
      </c>
      <c r="C13" s="12"/>
      <c r="D13" s="12"/>
      <c r="E13" s="13">
        <f t="shared" si="1"/>
        <v>0</v>
      </c>
      <c r="F13" s="13">
        <v>7.33</v>
      </c>
      <c r="G13" s="13">
        <f t="shared" si="0"/>
        <v>0</v>
      </c>
      <c r="H13" s="13"/>
      <c r="I13" s="109"/>
      <c r="J13" s="50"/>
      <c r="K13" s="13">
        <f>янв.25!K13+фев.25!H13-фев.25!G13</f>
        <v>0</v>
      </c>
    </row>
    <row r="14" spans="1:12" x14ac:dyDescent="0.25">
      <c r="A14" s="111"/>
      <c r="B14" s="109">
        <v>7</v>
      </c>
      <c r="C14" s="12">
        <v>7799</v>
      </c>
      <c r="D14" s="12">
        <v>7804</v>
      </c>
      <c r="E14" s="13">
        <f t="shared" si="1"/>
        <v>5</v>
      </c>
      <c r="F14" s="13">
        <v>7.33</v>
      </c>
      <c r="G14" s="13">
        <f t="shared" si="0"/>
        <v>36.65</v>
      </c>
      <c r="H14" s="13"/>
      <c r="I14" s="109"/>
      <c r="J14" s="50"/>
      <c r="K14" s="13">
        <f>янв.25!K14+фев.25!H14-фев.25!G14</f>
        <v>-65.97</v>
      </c>
    </row>
    <row r="15" spans="1:12" x14ac:dyDescent="0.25">
      <c r="A15" s="111"/>
      <c r="B15" s="109">
        <v>8</v>
      </c>
      <c r="C15" s="12">
        <v>47762</v>
      </c>
      <c r="D15" s="12">
        <v>49389</v>
      </c>
      <c r="E15" s="13">
        <f t="shared" si="1"/>
        <v>1627</v>
      </c>
      <c r="F15" s="13">
        <v>7.33</v>
      </c>
      <c r="G15" s="13">
        <f t="shared" si="0"/>
        <v>11925.91</v>
      </c>
      <c r="H15" s="13">
        <v>9000</v>
      </c>
      <c r="I15" s="109">
        <v>204748</v>
      </c>
      <c r="J15" s="50">
        <v>45708</v>
      </c>
      <c r="K15" s="13">
        <f>янв.25!K15+фев.25!H15-фев.25!G15</f>
        <v>-4695.24</v>
      </c>
    </row>
    <row r="16" spans="1:12" x14ac:dyDescent="0.25">
      <c r="A16" s="115"/>
      <c r="B16" s="109">
        <v>9</v>
      </c>
      <c r="C16" s="12"/>
      <c r="D16" s="12"/>
      <c r="E16" s="13">
        <f t="shared" si="1"/>
        <v>0</v>
      </c>
      <c r="F16" s="13">
        <v>7.33</v>
      </c>
      <c r="G16" s="13">
        <f t="shared" si="0"/>
        <v>0</v>
      </c>
      <c r="H16" s="13"/>
      <c r="I16" s="109"/>
      <c r="J16" s="50"/>
      <c r="K16" s="13">
        <f>янв.25!K16+фев.25!H16-фев.25!G16</f>
        <v>0</v>
      </c>
    </row>
    <row r="17" spans="1:12" x14ac:dyDescent="0.25">
      <c r="A17" s="111"/>
      <c r="B17" s="109">
        <v>10</v>
      </c>
      <c r="C17" s="12"/>
      <c r="D17" s="12"/>
      <c r="E17" s="13">
        <f t="shared" si="1"/>
        <v>0</v>
      </c>
      <c r="F17" s="13">
        <v>7.33</v>
      </c>
      <c r="G17" s="13">
        <f t="shared" si="0"/>
        <v>0</v>
      </c>
      <c r="H17" s="13"/>
      <c r="I17" s="109"/>
      <c r="J17" s="50"/>
      <c r="K17" s="13">
        <f>янв.25!K17+фев.25!H17-фев.25!G17</f>
        <v>0</v>
      </c>
    </row>
    <row r="18" spans="1:12" x14ac:dyDescent="0.25">
      <c r="A18" s="111"/>
      <c r="B18" s="109">
        <v>11</v>
      </c>
      <c r="C18" s="12">
        <v>41730</v>
      </c>
      <c r="D18" s="12">
        <v>43159</v>
      </c>
      <c r="E18" s="13">
        <f t="shared" si="1"/>
        <v>1429</v>
      </c>
      <c r="F18" s="13">
        <v>7.33</v>
      </c>
      <c r="G18" s="13">
        <f t="shared" si="0"/>
        <v>10474.57</v>
      </c>
      <c r="H18" s="13">
        <v>12035.86</v>
      </c>
      <c r="I18" s="109">
        <v>833559</v>
      </c>
      <c r="J18" s="50">
        <v>45714</v>
      </c>
      <c r="K18" s="13">
        <f>янв.25!K18+фев.25!H18-фев.25!G18</f>
        <v>-10474.57</v>
      </c>
    </row>
    <row r="19" spans="1:12" x14ac:dyDescent="0.25">
      <c r="A19" s="15"/>
      <c r="B19" s="109">
        <v>12</v>
      </c>
      <c r="C19" s="12">
        <v>59721</v>
      </c>
      <c r="D19" s="12">
        <v>61056</v>
      </c>
      <c r="E19" s="13">
        <f t="shared" si="1"/>
        <v>1335</v>
      </c>
      <c r="F19" s="68">
        <v>5.13</v>
      </c>
      <c r="G19" s="13">
        <f t="shared" si="0"/>
        <v>6848.55</v>
      </c>
      <c r="H19" s="13">
        <v>8074.62</v>
      </c>
      <c r="I19" s="109">
        <v>568661</v>
      </c>
      <c r="J19" s="50">
        <v>45691</v>
      </c>
      <c r="K19" s="13">
        <f>янв.25!K19+фев.25!H19-фев.25!G19</f>
        <v>-5615.76</v>
      </c>
    </row>
    <row r="20" spans="1:12" x14ac:dyDescent="0.25">
      <c r="A20" s="15"/>
      <c r="B20" s="109">
        <v>13</v>
      </c>
      <c r="C20" s="12">
        <v>62262</v>
      </c>
      <c r="D20" s="12">
        <v>63285</v>
      </c>
      <c r="E20" s="13">
        <f t="shared" si="1"/>
        <v>1023</v>
      </c>
      <c r="F20" s="68">
        <v>5.13</v>
      </c>
      <c r="G20" s="13">
        <f t="shared" si="0"/>
        <v>5247.99</v>
      </c>
      <c r="H20" s="13">
        <v>5000</v>
      </c>
      <c r="I20" s="109">
        <v>225463</v>
      </c>
      <c r="J20" s="50">
        <v>45698</v>
      </c>
      <c r="K20" s="13">
        <f>янв.25!K20+фев.25!H20-фев.25!G20</f>
        <v>-6229.57</v>
      </c>
      <c r="L20">
        <v>14924428</v>
      </c>
    </row>
    <row r="21" spans="1:12" x14ac:dyDescent="0.25">
      <c r="A21" s="15"/>
      <c r="B21" s="109">
        <v>14</v>
      </c>
      <c r="C21" s="12">
        <v>133759</v>
      </c>
      <c r="D21" s="12">
        <v>136082</v>
      </c>
      <c r="E21" s="13">
        <f t="shared" si="1"/>
        <v>2323</v>
      </c>
      <c r="F21" s="68">
        <v>5.13</v>
      </c>
      <c r="G21" s="13">
        <f t="shared" si="0"/>
        <v>11916.99</v>
      </c>
      <c r="H21" s="13">
        <v>12101.67</v>
      </c>
      <c r="I21" s="109">
        <v>674216</v>
      </c>
      <c r="J21" s="50">
        <v>45695</v>
      </c>
      <c r="K21" s="13">
        <f>янв.25!K21+фев.25!H21-фев.25!G21</f>
        <v>-2509.2099999999991</v>
      </c>
    </row>
    <row r="22" spans="1:12" x14ac:dyDescent="0.25">
      <c r="A22" s="111"/>
      <c r="B22" s="109">
        <v>15</v>
      </c>
      <c r="C22" s="12"/>
      <c r="D22" s="12"/>
      <c r="E22" s="13">
        <f t="shared" si="1"/>
        <v>0</v>
      </c>
      <c r="F22" s="12">
        <v>7.33</v>
      </c>
      <c r="G22" s="13">
        <f t="shared" si="0"/>
        <v>0</v>
      </c>
      <c r="H22" s="13"/>
      <c r="I22" s="109"/>
      <c r="J22" s="50"/>
      <c r="K22" s="13">
        <f>янв.25!K22+фев.25!H22-фев.25!G22</f>
        <v>0</v>
      </c>
    </row>
    <row r="23" spans="1:12" x14ac:dyDescent="0.25">
      <c r="A23" s="16"/>
      <c r="B23" s="109">
        <v>16</v>
      </c>
      <c r="C23" s="12"/>
      <c r="D23" s="12"/>
      <c r="E23" s="13">
        <f t="shared" si="1"/>
        <v>0</v>
      </c>
      <c r="F23" s="12">
        <v>7.33</v>
      </c>
      <c r="G23" s="13">
        <f t="shared" si="0"/>
        <v>0</v>
      </c>
      <c r="H23" s="13"/>
      <c r="I23" s="109"/>
      <c r="J23" s="50"/>
      <c r="K23" s="13">
        <f>янв.25!K23+фев.25!H23-фев.25!G23</f>
        <v>0</v>
      </c>
    </row>
    <row r="24" spans="1:12" x14ac:dyDescent="0.25">
      <c r="A24" s="51"/>
      <c r="B24" s="109">
        <v>17</v>
      </c>
      <c r="C24" s="12">
        <v>155203</v>
      </c>
      <c r="D24" s="12">
        <v>158410</v>
      </c>
      <c r="E24" s="13">
        <f t="shared" si="1"/>
        <v>3207</v>
      </c>
      <c r="F24" s="68">
        <v>5.13</v>
      </c>
      <c r="G24" s="13">
        <f t="shared" si="0"/>
        <v>16451.91</v>
      </c>
      <c r="H24" s="13">
        <v>18190.98</v>
      </c>
      <c r="I24" s="109">
        <v>308521</v>
      </c>
      <c r="J24" s="50">
        <v>45698</v>
      </c>
      <c r="K24" s="13">
        <f>янв.25!K24+фев.25!H24-фев.25!G24</f>
        <v>-2010.9599999999991</v>
      </c>
    </row>
    <row r="25" spans="1:12" x14ac:dyDescent="0.25">
      <c r="A25" s="111"/>
      <c r="B25" s="109">
        <v>18</v>
      </c>
      <c r="C25" s="12">
        <v>21994</v>
      </c>
      <c r="D25" s="12">
        <v>22731</v>
      </c>
      <c r="E25" s="13">
        <f t="shared" si="1"/>
        <v>737</v>
      </c>
      <c r="F25" s="13">
        <v>7.33</v>
      </c>
      <c r="G25" s="13">
        <f t="shared" si="0"/>
        <v>5402.21</v>
      </c>
      <c r="H25" s="13"/>
      <c r="I25" s="109"/>
      <c r="J25" s="50"/>
      <c r="K25" s="13">
        <f>янв.25!K25+фев.25!H25-фев.25!G25</f>
        <v>-5928.0899999999992</v>
      </c>
    </row>
    <row r="26" spans="1:12" x14ac:dyDescent="0.25">
      <c r="A26" s="111"/>
      <c r="B26" s="109">
        <v>19</v>
      </c>
      <c r="C26" s="12">
        <v>7457</v>
      </c>
      <c r="D26" s="12">
        <v>7460</v>
      </c>
      <c r="E26" s="13">
        <f t="shared" si="1"/>
        <v>3</v>
      </c>
      <c r="F26" s="13">
        <v>7.33</v>
      </c>
      <c r="G26" s="13">
        <f t="shared" si="0"/>
        <v>21.990000000000002</v>
      </c>
      <c r="H26" s="13">
        <v>500</v>
      </c>
      <c r="I26" s="109">
        <v>125301</v>
      </c>
      <c r="J26" s="50">
        <v>45692</v>
      </c>
      <c r="K26" s="13">
        <f>янв.25!K26+фев.25!H26-фев.25!G26</f>
        <v>970.68000000000006</v>
      </c>
    </row>
    <row r="27" spans="1:12" x14ac:dyDescent="0.25">
      <c r="A27" s="15"/>
      <c r="B27" s="109">
        <v>20</v>
      </c>
      <c r="C27" s="12">
        <v>8981</v>
      </c>
      <c r="D27" s="12">
        <v>9089</v>
      </c>
      <c r="E27" s="13">
        <f t="shared" si="1"/>
        <v>108</v>
      </c>
      <c r="F27" s="68">
        <v>5.13</v>
      </c>
      <c r="G27" s="13">
        <f t="shared" si="0"/>
        <v>554.04</v>
      </c>
      <c r="H27" s="13">
        <v>370</v>
      </c>
      <c r="I27" s="109">
        <v>320076</v>
      </c>
      <c r="J27" s="50">
        <v>45702</v>
      </c>
      <c r="K27" s="13">
        <f>янв.25!K27+фев.25!H27-фев.25!G27</f>
        <v>526.96</v>
      </c>
    </row>
    <row r="28" spans="1:12" x14ac:dyDescent="0.25">
      <c r="A28" s="111"/>
      <c r="B28" s="109">
        <v>21</v>
      </c>
      <c r="C28" s="12">
        <v>1125</v>
      </c>
      <c r="D28" s="12">
        <v>1125</v>
      </c>
      <c r="E28" s="13">
        <f t="shared" si="1"/>
        <v>0</v>
      </c>
      <c r="F28" s="13">
        <v>7.33</v>
      </c>
      <c r="G28" s="13">
        <f t="shared" si="0"/>
        <v>0</v>
      </c>
      <c r="H28" s="13"/>
      <c r="I28" s="109"/>
      <c r="J28" s="50"/>
      <c r="K28" s="13">
        <f>янв.25!K28+фев.25!H28-фев.25!G28</f>
        <v>0</v>
      </c>
    </row>
    <row r="29" spans="1:12" x14ac:dyDescent="0.25">
      <c r="A29" s="111"/>
      <c r="B29" s="109">
        <v>22</v>
      </c>
      <c r="C29" s="12">
        <v>26181</v>
      </c>
      <c r="D29" s="12">
        <v>27178</v>
      </c>
      <c r="E29" s="13">
        <f t="shared" si="1"/>
        <v>997</v>
      </c>
      <c r="F29" s="70">
        <v>5.13</v>
      </c>
      <c r="G29" s="13">
        <f t="shared" si="0"/>
        <v>5114.6099999999997</v>
      </c>
      <c r="H29" s="13">
        <v>8100</v>
      </c>
      <c r="I29" s="109">
        <v>209362</v>
      </c>
      <c r="J29" s="50">
        <v>45701</v>
      </c>
      <c r="K29" s="13">
        <f>янв.25!K29+фев.25!H29-фев.25!G29</f>
        <v>-5089.2299999999996</v>
      </c>
    </row>
    <row r="30" spans="1:12" x14ac:dyDescent="0.25">
      <c r="A30" s="111"/>
      <c r="B30" s="109">
        <v>23</v>
      </c>
      <c r="C30" s="12"/>
      <c r="D30" s="12"/>
      <c r="E30" s="13">
        <f t="shared" si="1"/>
        <v>0</v>
      </c>
      <c r="F30" s="13">
        <v>7.33</v>
      </c>
      <c r="G30" s="13">
        <f t="shared" si="0"/>
        <v>0</v>
      </c>
      <c r="H30" s="13"/>
      <c r="I30" s="109"/>
      <c r="J30" s="50"/>
      <c r="K30" s="13">
        <f>янв.25!K30+фев.25!H30-фев.25!G30</f>
        <v>0</v>
      </c>
    </row>
    <row r="31" spans="1:12" x14ac:dyDescent="0.25">
      <c r="A31" s="111"/>
      <c r="B31" s="109">
        <v>24</v>
      </c>
      <c r="C31" s="12"/>
      <c r="D31" s="12"/>
      <c r="E31" s="13">
        <f t="shared" si="1"/>
        <v>0</v>
      </c>
      <c r="F31" s="13">
        <v>7.33</v>
      </c>
      <c r="G31" s="13">
        <f t="shared" si="0"/>
        <v>0</v>
      </c>
      <c r="H31" s="13"/>
      <c r="I31" s="109"/>
      <c r="J31" s="50"/>
      <c r="K31" s="13">
        <f>янв.25!K31+фев.25!H31-фев.25!G31</f>
        <v>0</v>
      </c>
    </row>
    <row r="32" spans="1:12" x14ac:dyDescent="0.25">
      <c r="A32" s="15"/>
      <c r="B32" s="109">
        <v>25</v>
      </c>
      <c r="C32" s="12">
        <v>3607</v>
      </c>
      <c r="D32" s="12">
        <v>4307</v>
      </c>
      <c r="E32" s="13">
        <f t="shared" si="1"/>
        <v>700</v>
      </c>
      <c r="F32" s="70">
        <v>5.13</v>
      </c>
      <c r="G32" s="13">
        <f t="shared" si="0"/>
        <v>3591</v>
      </c>
      <c r="H32" s="13">
        <v>3811.59</v>
      </c>
      <c r="I32" s="109">
        <v>34066</v>
      </c>
      <c r="J32" s="50">
        <v>45695</v>
      </c>
      <c r="K32" s="13">
        <f>янв.25!K32+фев.25!H32-фев.25!G32</f>
        <v>-550.71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1"/>
        <v>0</v>
      </c>
      <c r="F33" s="70">
        <v>5.13</v>
      </c>
      <c r="G33" s="13">
        <f t="shared" si="0"/>
        <v>0</v>
      </c>
      <c r="H33" s="13"/>
      <c r="I33" s="109"/>
      <c r="J33" s="50"/>
      <c r="K33" s="13">
        <f>янв.25!K33+фев.25!H33-фев.25!G33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1"/>
        <v>0</v>
      </c>
      <c r="F34" s="13">
        <v>7.33</v>
      </c>
      <c r="G34" s="13">
        <f t="shared" si="0"/>
        <v>0</v>
      </c>
      <c r="H34" s="13"/>
      <c r="I34" s="109"/>
      <c r="J34" s="50"/>
      <c r="K34" s="13">
        <f>янв.25!K34+фев.25!H34-фев.25!G34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1"/>
        <v>0</v>
      </c>
      <c r="F35" s="13">
        <v>7.33</v>
      </c>
      <c r="G35" s="13">
        <f t="shared" si="0"/>
        <v>0</v>
      </c>
      <c r="H35" s="13"/>
      <c r="I35" s="109"/>
      <c r="J35" s="50"/>
      <c r="K35" s="13">
        <f>янв.25!K35+фев.25!H35-фев.25!G35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1"/>
        <v>0</v>
      </c>
      <c r="F36" s="13">
        <v>7.33</v>
      </c>
      <c r="G36" s="13">
        <f t="shared" si="0"/>
        <v>0</v>
      </c>
      <c r="H36" s="13"/>
      <c r="I36" s="109"/>
      <c r="J36" s="50"/>
      <c r="K36" s="13">
        <f>янв.25!K36+фев.25!H36-фев.25!G36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1"/>
        <v>0</v>
      </c>
      <c r="F37" s="13">
        <v>7.33</v>
      </c>
      <c r="G37" s="13">
        <f t="shared" si="0"/>
        <v>0</v>
      </c>
      <c r="H37" s="13"/>
      <c r="I37" s="109"/>
      <c r="J37" s="50"/>
      <c r="K37" s="13">
        <f>янв.25!K37+фев.25!H37-фев.25!G37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1"/>
        <v>0</v>
      </c>
      <c r="F38" s="13">
        <v>7.33</v>
      </c>
      <c r="G38" s="13">
        <f t="shared" si="0"/>
        <v>0</v>
      </c>
      <c r="H38" s="13"/>
      <c r="I38" s="109"/>
      <c r="J38" s="50"/>
      <c r="K38" s="13">
        <f>янв.25!K38+фев.25!H38-фев.25!G38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1"/>
        <v>0</v>
      </c>
      <c r="F39" s="13">
        <v>7.33</v>
      </c>
      <c r="G39" s="13">
        <f t="shared" si="0"/>
        <v>0</v>
      </c>
      <c r="H39" s="13"/>
      <c r="I39" s="109"/>
      <c r="J39" s="50"/>
      <c r="K39" s="13">
        <f>янв.25!K39+фев.25!H39-фев.25!G39</f>
        <v>0</v>
      </c>
    </row>
    <row r="40" spans="1:11" x14ac:dyDescent="0.25">
      <c r="A40" s="111"/>
      <c r="B40" s="109">
        <v>35</v>
      </c>
      <c r="C40" s="12"/>
      <c r="D40" s="12"/>
      <c r="E40" s="13">
        <f t="shared" si="1"/>
        <v>0</v>
      </c>
      <c r="F40" s="13">
        <v>7.33</v>
      </c>
      <c r="G40" s="13">
        <f t="shared" si="0"/>
        <v>0</v>
      </c>
      <c r="H40" s="13"/>
      <c r="I40" s="109"/>
      <c r="J40" s="50"/>
      <c r="K40" s="13">
        <f>янв.25!K40+фев.25!H40-фев.25!G40</f>
        <v>0</v>
      </c>
    </row>
    <row r="41" spans="1:11" x14ac:dyDescent="0.25">
      <c r="A41" s="111"/>
      <c r="B41" s="109">
        <v>36</v>
      </c>
      <c r="C41" s="12">
        <v>24592</v>
      </c>
      <c r="D41" s="12">
        <v>24746</v>
      </c>
      <c r="E41" s="13">
        <f t="shared" si="1"/>
        <v>154</v>
      </c>
      <c r="F41" s="13">
        <v>7.33</v>
      </c>
      <c r="G41" s="13">
        <f t="shared" si="0"/>
        <v>1128.82</v>
      </c>
      <c r="H41" s="13"/>
      <c r="I41" s="109"/>
      <c r="J41" s="50"/>
      <c r="K41" s="13">
        <f>янв.25!K41+фев.25!H41-фев.25!G41</f>
        <v>-5402.21</v>
      </c>
    </row>
    <row r="42" spans="1:11" x14ac:dyDescent="0.25">
      <c r="A42" s="111"/>
      <c r="B42" s="109">
        <v>37</v>
      </c>
      <c r="C42" s="12">
        <v>119283</v>
      </c>
      <c r="D42" s="12">
        <v>122481</v>
      </c>
      <c r="E42" s="13">
        <f t="shared" si="1"/>
        <v>3198</v>
      </c>
      <c r="F42" s="13">
        <v>7.33</v>
      </c>
      <c r="G42" s="13">
        <f t="shared" si="0"/>
        <v>23441.34</v>
      </c>
      <c r="H42" s="13">
        <v>28215</v>
      </c>
      <c r="I42" s="109" t="s">
        <v>47</v>
      </c>
      <c r="J42" s="50" t="s">
        <v>48</v>
      </c>
      <c r="K42" s="13">
        <f>янв.25!K42+фев.25!H42-фев.25!G42</f>
        <v>-7435.34</v>
      </c>
    </row>
    <row r="43" spans="1:11" x14ac:dyDescent="0.25">
      <c r="A43" s="111"/>
      <c r="B43" s="109">
        <v>38</v>
      </c>
      <c r="C43" s="12">
        <v>1084</v>
      </c>
      <c r="D43" s="12">
        <v>1084</v>
      </c>
      <c r="E43" s="13">
        <f t="shared" si="1"/>
        <v>0</v>
      </c>
      <c r="F43" s="13">
        <v>7.33</v>
      </c>
      <c r="G43" s="13">
        <f t="shared" si="0"/>
        <v>0</v>
      </c>
      <c r="H43" s="13"/>
      <c r="I43" s="109"/>
      <c r="J43" s="50"/>
      <c r="K43" s="13">
        <f>янв.25!K43+фев.25!H43-фев.25!G43</f>
        <v>-7.33</v>
      </c>
    </row>
    <row r="44" spans="1:11" x14ac:dyDescent="0.25">
      <c r="A44" s="111"/>
      <c r="B44" s="109">
        <v>39</v>
      </c>
      <c r="C44" s="12">
        <v>19311</v>
      </c>
      <c r="D44" s="12">
        <v>20278</v>
      </c>
      <c r="E44" s="13">
        <f t="shared" si="1"/>
        <v>967</v>
      </c>
      <c r="F44" s="70">
        <v>5.13</v>
      </c>
      <c r="G44" s="13">
        <f t="shared" si="0"/>
        <v>4960.71</v>
      </c>
      <c r="H44" s="13">
        <v>5453.19</v>
      </c>
      <c r="I44" s="109">
        <v>305184</v>
      </c>
      <c r="J44" s="50">
        <v>45713</v>
      </c>
      <c r="K44" s="13">
        <f>янв.25!K44+фев.25!H44-фев.25!G44</f>
        <v>203.27999999999975</v>
      </c>
    </row>
    <row r="45" spans="1:11" x14ac:dyDescent="0.25">
      <c r="A45" s="111"/>
      <c r="B45" s="109">
        <v>40</v>
      </c>
      <c r="C45" s="12">
        <v>5857</v>
      </c>
      <c r="D45" s="12">
        <v>5857</v>
      </c>
      <c r="E45" s="13">
        <f t="shared" si="1"/>
        <v>0</v>
      </c>
      <c r="F45" s="13">
        <v>7.33</v>
      </c>
      <c r="G45" s="13">
        <f t="shared" si="0"/>
        <v>0</v>
      </c>
      <c r="H45" s="13"/>
      <c r="I45" s="109"/>
      <c r="J45" s="50"/>
      <c r="K45" s="13">
        <f>янв.25!K45+фев.25!H45-фев.25!G45</f>
        <v>0</v>
      </c>
    </row>
    <row r="46" spans="1:11" x14ac:dyDescent="0.25">
      <c r="A46" s="111"/>
      <c r="B46" s="109">
        <v>41</v>
      </c>
      <c r="C46" s="12">
        <v>9364</v>
      </c>
      <c r="D46" s="12">
        <v>9364</v>
      </c>
      <c r="E46" s="13">
        <f t="shared" si="1"/>
        <v>0</v>
      </c>
      <c r="F46" s="68">
        <v>5.13</v>
      </c>
      <c r="G46" s="13">
        <f t="shared" si="0"/>
        <v>0</v>
      </c>
      <c r="H46" s="13">
        <v>5000</v>
      </c>
      <c r="I46" s="109">
        <v>168427</v>
      </c>
      <c r="J46" s="50">
        <v>45698</v>
      </c>
      <c r="K46" s="13">
        <f>янв.25!K46+фев.25!H46-фев.25!G46</f>
        <v>5000</v>
      </c>
    </row>
    <row r="47" spans="1:11" x14ac:dyDescent="0.25">
      <c r="A47" s="111"/>
      <c r="B47" s="109">
        <v>42</v>
      </c>
      <c r="C47" s="12">
        <v>75700</v>
      </c>
      <c r="D47" s="12">
        <v>76459</v>
      </c>
      <c r="E47" s="13">
        <f t="shared" si="1"/>
        <v>759</v>
      </c>
      <c r="F47" s="13">
        <v>7.33</v>
      </c>
      <c r="G47" s="13">
        <f t="shared" si="0"/>
        <v>5563.47</v>
      </c>
      <c r="H47" s="13">
        <v>6912.19</v>
      </c>
      <c r="I47" s="109">
        <v>305962</v>
      </c>
      <c r="J47" s="50">
        <v>45712</v>
      </c>
      <c r="K47" s="13">
        <f>янв.25!K47+фев.25!H47-фев.25!G47</f>
        <v>-1312.0700000000015</v>
      </c>
    </row>
    <row r="48" spans="1:11" x14ac:dyDescent="0.25">
      <c r="A48" s="111"/>
      <c r="B48" s="109">
        <v>43</v>
      </c>
      <c r="C48" s="12">
        <v>9589</v>
      </c>
      <c r="D48" s="12">
        <v>9589</v>
      </c>
      <c r="E48" s="13">
        <f t="shared" si="1"/>
        <v>0</v>
      </c>
      <c r="F48" s="68">
        <v>5.13</v>
      </c>
      <c r="G48" s="13">
        <f t="shared" si="0"/>
        <v>0</v>
      </c>
      <c r="H48" s="13">
        <v>3000</v>
      </c>
      <c r="I48" s="109">
        <v>145511</v>
      </c>
      <c r="J48" s="50">
        <v>45706</v>
      </c>
      <c r="K48" s="13">
        <f>янв.25!K48+фев.25!H48-фев.25!G48</f>
        <v>3000</v>
      </c>
    </row>
    <row r="49" spans="1:11" x14ac:dyDescent="0.25">
      <c r="A49" s="111"/>
      <c r="B49" s="109">
        <v>44</v>
      </c>
      <c r="C49" s="12"/>
      <c r="D49" s="12"/>
      <c r="E49" s="13">
        <f t="shared" si="1"/>
        <v>0</v>
      </c>
      <c r="F49" s="13">
        <v>7.33</v>
      </c>
      <c r="G49" s="13">
        <f t="shared" si="0"/>
        <v>0</v>
      </c>
      <c r="H49" s="13"/>
      <c r="I49" s="109"/>
      <c r="J49" s="50"/>
      <c r="K49" s="13">
        <f>янв.25!K49+фев.25!H49-фев.25!G49</f>
        <v>0</v>
      </c>
    </row>
    <row r="50" spans="1:11" x14ac:dyDescent="0.25">
      <c r="A50" s="111"/>
      <c r="B50" s="109">
        <v>45</v>
      </c>
      <c r="C50" s="12">
        <v>27</v>
      </c>
      <c r="D50" s="12">
        <v>27</v>
      </c>
      <c r="E50" s="13">
        <f t="shared" si="1"/>
        <v>0</v>
      </c>
      <c r="F50" s="13">
        <v>7.33</v>
      </c>
      <c r="G50" s="13">
        <f t="shared" si="0"/>
        <v>0</v>
      </c>
      <c r="H50" s="13"/>
      <c r="I50" s="109"/>
      <c r="J50" s="50"/>
      <c r="K50" s="13">
        <f>янв.25!K50+фев.25!H50-фев.25!G50</f>
        <v>0</v>
      </c>
    </row>
    <row r="51" spans="1:11" x14ac:dyDescent="0.25">
      <c r="A51" s="111"/>
      <c r="B51" s="109">
        <v>46</v>
      </c>
      <c r="C51" s="12">
        <v>11672</v>
      </c>
      <c r="D51" s="12">
        <v>11672</v>
      </c>
      <c r="E51" s="13">
        <f t="shared" si="1"/>
        <v>0</v>
      </c>
      <c r="F51" s="68">
        <v>5.13</v>
      </c>
      <c r="G51" s="13">
        <f t="shared" si="0"/>
        <v>0</v>
      </c>
      <c r="H51" s="13"/>
      <c r="I51" s="109"/>
      <c r="J51" s="50"/>
      <c r="K51" s="13">
        <f>янв.25!K51+фев.25!H51-фев.25!G51</f>
        <v>0</v>
      </c>
    </row>
    <row r="52" spans="1:11" x14ac:dyDescent="0.25">
      <c r="A52" s="111"/>
      <c r="B52" s="109">
        <v>47</v>
      </c>
      <c r="C52" s="12">
        <v>8806</v>
      </c>
      <c r="D52" s="12">
        <v>8806</v>
      </c>
      <c r="E52" s="13">
        <f t="shared" si="1"/>
        <v>0</v>
      </c>
      <c r="F52" s="13">
        <v>7.33</v>
      </c>
      <c r="G52" s="13">
        <f t="shared" si="0"/>
        <v>0</v>
      </c>
      <c r="H52" s="13">
        <v>1000</v>
      </c>
      <c r="I52" s="109">
        <v>596766</v>
      </c>
      <c r="J52" s="50">
        <v>45698</v>
      </c>
      <c r="K52" s="13">
        <f>янв.25!K52+фев.25!H52-фев.25!G52</f>
        <v>-172.79999999999995</v>
      </c>
    </row>
    <row r="53" spans="1:11" x14ac:dyDescent="0.25">
      <c r="A53" s="115"/>
      <c r="B53" s="109">
        <v>48</v>
      </c>
      <c r="C53" s="12">
        <v>15059</v>
      </c>
      <c r="D53" s="12">
        <v>15083</v>
      </c>
      <c r="E53" s="13">
        <f t="shared" si="1"/>
        <v>24</v>
      </c>
      <c r="F53" s="68">
        <v>5.13</v>
      </c>
      <c r="G53" s="13">
        <f t="shared" si="0"/>
        <v>123.12</v>
      </c>
      <c r="H53" s="13">
        <v>1500</v>
      </c>
      <c r="I53" s="109">
        <v>201463</v>
      </c>
      <c r="J53" s="50">
        <v>45712</v>
      </c>
      <c r="K53" s="13">
        <f>янв.25!K53+фев.25!H53-фев.25!G53</f>
        <v>1176.81</v>
      </c>
    </row>
    <row r="54" spans="1:11" x14ac:dyDescent="0.25">
      <c r="A54" s="111"/>
      <c r="B54" s="109">
        <v>49</v>
      </c>
      <c r="C54" s="12">
        <v>365</v>
      </c>
      <c r="D54" s="12">
        <v>408</v>
      </c>
      <c r="E54" s="13">
        <f t="shared" si="1"/>
        <v>43</v>
      </c>
      <c r="F54" s="13">
        <v>7.33</v>
      </c>
      <c r="G54" s="13">
        <f t="shared" si="0"/>
        <v>315.19</v>
      </c>
      <c r="H54" s="13"/>
      <c r="I54" s="109"/>
      <c r="J54" s="50"/>
      <c r="K54" s="13">
        <f>янв.25!K54+фев.25!H54-фев.25!G54</f>
        <v>-812.06999999999994</v>
      </c>
    </row>
    <row r="55" spans="1:11" x14ac:dyDescent="0.25">
      <c r="A55" s="111"/>
      <c r="B55" s="109">
        <v>50</v>
      </c>
      <c r="C55" s="12">
        <v>1554</v>
      </c>
      <c r="D55" s="12">
        <v>1554</v>
      </c>
      <c r="E55" s="13">
        <f t="shared" si="1"/>
        <v>0</v>
      </c>
      <c r="F55" s="13">
        <v>7.33</v>
      </c>
      <c r="G55" s="13">
        <f t="shared" si="0"/>
        <v>0</v>
      </c>
      <c r="H55" s="13">
        <v>500</v>
      </c>
      <c r="I55" s="109">
        <v>126440</v>
      </c>
      <c r="J55" s="50">
        <v>45701</v>
      </c>
      <c r="K55" s="13">
        <f>янв.25!K55+фев.25!H55-фев.25!G55</f>
        <v>500</v>
      </c>
    </row>
    <row r="56" spans="1:11" x14ac:dyDescent="0.25">
      <c r="A56" s="111"/>
      <c r="B56" s="109">
        <v>51</v>
      </c>
      <c r="C56" s="12"/>
      <c r="D56" s="12"/>
      <c r="E56" s="13">
        <f t="shared" si="1"/>
        <v>0</v>
      </c>
      <c r="F56" s="13">
        <v>7.33</v>
      </c>
      <c r="G56" s="13">
        <f t="shared" si="0"/>
        <v>0</v>
      </c>
      <c r="H56" s="13"/>
      <c r="I56" s="109"/>
      <c r="J56" s="50"/>
      <c r="K56" s="13">
        <f>янв.25!K56+фев.25!H56-фев.25!G56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1"/>
        <v>0</v>
      </c>
      <c r="F57" s="13">
        <v>7.33</v>
      </c>
      <c r="G57" s="13">
        <f t="shared" si="0"/>
        <v>0</v>
      </c>
      <c r="H57" s="13"/>
      <c r="I57" s="109"/>
      <c r="J57" s="50"/>
      <c r="K57" s="13">
        <f>янв.25!K57+фев.25!H57-фев.25!G57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1"/>
        <v>0</v>
      </c>
      <c r="F58" s="13">
        <v>7.33</v>
      </c>
      <c r="G58" s="13">
        <f t="shared" si="0"/>
        <v>0</v>
      </c>
      <c r="H58" s="13"/>
      <c r="I58" s="109"/>
      <c r="J58" s="50"/>
      <c r="K58" s="13">
        <f>янв.25!K58+фев.25!H58-фев.25!G58</f>
        <v>0</v>
      </c>
    </row>
    <row r="59" spans="1:11" x14ac:dyDescent="0.25">
      <c r="A59" s="115"/>
      <c r="B59" s="109">
        <v>54</v>
      </c>
      <c r="C59" s="12">
        <v>105940</v>
      </c>
      <c r="D59" s="12">
        <v>106831</v>
      </c>
      <c r="E59" s="13">
        <f t="shared" si="1"/>
        <v>891</v>
      </c>
      <c r="F59" s="70">
        <v>5.13</v>
      </c>
      <c r="G59" s="13">
        <f t="shared" si="0"/>
        <v>4570.83</v>
      </c>
      <c r="H59" s="13">
        <v>12958.38</v>
      </c>
      <c r="I59" s="109">
        <v>239047</v>
      </c>
      <c r="J59" s="50">
        <v>45691</v>
      </c>
      <c r="K59" s="13">
        <f>янв.25!K59+фев.25!H59-фев.25!G59</f>
        <v>-4570.83</v>
      </c>
    </row>
    <row r="60" spans="1:11" x14ac:dyDescent="0.25">
      <c r="A60" s="111"/>
      <c r="B60" s="109">
        <v>55</v>
      </c>
      <c r="C60" s="12"/>
      <c r="D60" s="12"/>
      <c r="E60" s="13">
        <f t="shared" si="1"/>
        <v>0</v>
      </c>
      <c r="F60" s="13">
        <v>7.33</v>
      </c>
      <c r="G60" s="13">
        <f t="shared" si="0"/>
        <v>0</v>
      </c>
      <c r="H60" s="13"/>
      <c r="I60" s="109"/>
      <c r="J60" s="50"/>
      <c r="K60" s="13">
        <f>янв.25!K60+фев.25!H60-фев.25!G60</f>
        <v>0</v>
      </c>
    </row>
    <row r="61" spans="1:11" x14ac:dyDescent="0.25">
      <c r="A61" s="111"/>
      <c r="B61" s="109">
        <v>56</v>
      </c>
      <c r="C61" s="12">
        <v>1553</v>
      </c>
      <c r="D61" s="12">
        <v>1553</v>
      </c>
      <c r="E61" s="13">
        <f t="shared" si="1"/>
        <v>0</v>
      </c>
      <c r="F61" s="13">
        <v>7.33</v>
      </c>
      <c r="G61" s="13">
        <f t="shared" si="0"/>
        <v>0</v>
      </c>
      <c r="H61" s="13"/>
      <c r="I61" s="109"/>
      <c r="J61" s="50"/>
      <c r="K61" s="13">
        <f>янв.25!K61+фев.25!H61-фев.25!G61</f>
        <v>-645.04</v>
      </c>
    </row>
    <row r="62" spans="1:11" x14ac:dyDescent="0.25">
      <c r="A62" s="111"/>
      <c r="B62" s="109">
        <v>57</v>
      </c>
      <c r="C62" s="12">
        <v>20544</v>
      </c>
      <c r="D62" s="12">
        <v>22492</v>
      </c>
      <c r="E62" s="13">
        <f t="shared" si="1"/>
        <v>1948</v>
      </c>
      <c r="F62" s="70">
        <v>5.13</v>
      </c>
      <c r="G62" s="13">
        <f t="shared" si="0"/>
        <v>9993.24</v>
      </c>
      <c r="H62" s="13">
        <v>20000</v>
      </c>
      <c r="I62" s="109">
        <v>482039</v>
      </c>
      <c r="J62" s="50">
        <v>45707</v>
      </c>
      <c r="K62" s="13">
        <f>янв.25!K62+фев.25!H62-фев.25!G62</f>
        <v>2162.9899999999998</v>
      </c>
    </row>
    <row r="63" spans="1:11" x14ac:dyDescent="0.25">
      <c r="A63" s="111"/>
      <c r="B63" s="109">
        <v>58</v>
      </c>
      <c r="C63" s="12">
        <v>22631</v>
      </c>
      <c r="D63" s="12">
        <v>22631</v>
      </c>
      <c r="E63" s="13">
        <f t="shared" si="1"/>
        <v>0</v>
      </c>
      <c r="F63" s="70">
        <v>5.13</v>
      </c>
      <c r="G63" s="13">
        <f t="shared" si="0"/>
        <v>0</v>
      </c>
      <c r="H63" s="13">
        <v>15000</v>
      </c>
      <c r="I63" s="109">
        <v>261204</v>
      </c>
      <c r="J63" s="50">
        <v>45692</v>
      </c>
      <c r="K63" s="13">
        <f>янв.25!K63+фев.25!H63-фев.25!G63</f>
        <v>15000</v>
      </c>
    </row>
    <row r="64" spans="1:11" x14ac:dyDescent="0.25">
      <c r="A64" s="17"/>
      <c r="B64" s="109">
        <v>60</v>
      </c>
      <c r="C64" s="12">
        <v>2819</v>
      </c>
      <c r="D64" s="12">
        <v>2819</v>
      </c>
      <c r="E64" s="21">
        <f t="shared" si="1"/>
        <v>0</v>
      </c>
      <c r="F64" s="13">
        <v>7.33</v>
      </c>
      <c r="G64" s="13">
        <f t="shared" si="0"/>
        <v>0</v>
      </c>
      <c r="H64" s="13"/>
      <c r="I64" s="109"/>
      <c r="J64" s="50"/>
      <c r="K64" s="13">
        <f>янв.25!K64+фев.25!H64-фев.25!G64</f>
        <v>0</v>
      </c>
    </row>
    <row r="65" spans="1:12" x14ac:dyDescent="0.25">
      <c r="A65" s="115"/>
      <c r="B65" s="109">
        <v>61</v>
      </c>
      <c r="C65" s="12">
        <v>68379</v>
      </c>
      <c r="D65" s="12">
        <v>69457</v>
      </c>
      <c r="E65" s="13">
        <f t="shared" si="1"/>
        <v>1078</v>
      </c>
      <c r="F65" s="68">
        <v>5.13</v>
      </c>
      <c r="G65" s="13">
        <f t="shared" si="0"/>
        <v>5530.14</v>
      </c>
      <c r="H65" s="13"/>
      <c r="I65" s="109"/>
      <c r="J65" s="50"/>
      <c r="K65" s="13">
        <f>янв.25!K65+фев.25!H65-фев.25!G65</f>
        <v>-8048.97</v>
      </c>
    </row>
    <row r="66" spans="1:12" x14ac:dyDescent="0.25">
      <c r="A66" s="111"/>
      <c r="B66" s="109">
        <v>62</v>
      </c>
      <c r="C66" s="12">
        <v>14690</v>
      </c>
      <c r="D66" s="12">
        <v>14707</v>
      </c>
      <c r="E66" s="13">
        <f t="shared" si="1"/>
        <v>17</v>
      </c>
      <c r="F66" s="13">
        <v>7.33</v>
      </c>
      <c r="G66" s="13">
        <f t="shared" si="0"/>
        <v>124.61</v>
      </c>
      <c r="H66" s="13"/>
      <c r="I66" s="109"/>
      <c r="J66" s="50"/>
      <c r="K66" s="13">
        <f>янв.25!K66+фев.25!H66-фев.25!G66</f>
        <v>-14124.91</v>
      </c>
    </row>
    <row r="67" spans="1:12" x14ac:dyDescent="0.25">
      <c r="A67" s="115"/>
      <c r="B67" s="109">
        <v>63</v>
      </c>
      <c r="C67" s="12">
        <v>10224</v>
      </c>
      <c r="D67" s="12">
        <v>10482</v>
      </c>
      <c r="E67" s="13">
        <f t="shared" si="1"/>
        <v>258</v>
      </c>
      <c r="F67" s="68">
        <v>5.13</v>
      </c>
      <c r="G67" s="13">
        <f t="shared" si="0"/>
        <v>1323.54</v>
      </c>
      <c r="H67" s="13">
        <v>3250</v>
      </c>
      <c r="I67" s="109">
        <v>440621</v>
      </c>
      <c r="J67" s="50">
        <v>45693</v>
      </c>
      <c r="K67" s="13">
        <f>янв.25!K67+фев.25!H67-фев.25!G67</f>
        <v>-730.88000000000011</v>
      </c>
    </row>
    <row r="68" spans="1:12" x14ac:dyDescent="0.25">
      <c r="A68" s="111"/>
      <c r="B68" s="109">
        <v>64</v>
      </c>
      <c r="C68" s="12">
        <v>20126</v>
      </c>
      <c r="D68" s="12">
        <v>20291</v>
      </c>
      <c r="E68" s="13">
        <f t="shared" si="1"/>
        <v>165</v>
      </c>
      <c r="F68" s="68">
        <v>5.13</v>
      </c>
      <c r="G68" s="13">
        <f t="shared" si="0"/>
        <v>846.44999999999993</v>
      </c>
      <c r="H68" s="13">
        <v>5980</v>
      </c>
      <c r="I68" s="109">
        <v>137130</v>
      </c>
      <c r="J68" s="50">
        <v>45704</v>
      </c>
      <c r="K68" s="13">
        <f>янв.25!K68+фев.25!H68-фев.25!G68</f>
        <v>4764.1900000000005</v>
      </c>
    </row>
    <row r="69" spans="1:12" x14ac:dyDescent="0.25">
      <c r="A69" s="111"/>
      <c r="B69" s="109">
        <v>65</v>
      </c>
      <c r="C69" s="12">
        <v>7247</v>
      </c>
      <c r="D69" s="12">
        <v>7247</v>
      </c>
      <c r="E69" s="13">
        <f t="shared" si="1"/>
        <v>0</v>
      </c>
      <c r="F69" s="13">
        <v>7.33</v>
      </c>
      <c r="G69" s="13">
        <f t="shared" si="0"/>
        <v>0</v>
      </c>
      <c r="H69" s="13"/>
      <c r="I69" s="109"/>
      <c r="J69" s="50"/>
      <c r="K69" s="13">
        <f>янв.25!K69+фев.25!H69-фев.25!G69</f>
        <v>1992.67</v>
      </c>
    </row>
    <row r="70" spans="1:12" x14ac:dyDescent="0.25">
      <c r="A70" s="111"/>
      <c r="B70" s="109">
        <v>67</v>
      </c>
      <c r="C70" s="12">
        <v>10155</v>
      </c>
      <c r="D70" s="12">
        <v>10155</v>
      </c>
      <c r="E70" s="13">
        <f t="shared" si="1"/>
        <v>0</v>
      </c>
      <c r="F70" s="13">
        <v>7.33</v>
      </c>
      <c r="G70" s="13">
        <f t="shared" si="0"/>
        <v>0</v>
      </c>
      <c r="H70" s="13"/>
      <c r="I70" s="109"/>
      <c r="J70" s="50"/>
      <c r="K70" s="13">
        <f>янв.25!K70+фев.25!H70-фев.25!G70</f>
        <v>0</v>
      </c>
    </row>
    <row r="71" spans="1:12" x14ac:dyDescent="0.25">
      <c r="A71" s="111"/>
      <c r="B71" s="109">
        <v>68</v>
      </c>
      <c r="C71" s="12">
        <v>118309</v>
      </c>
      <c r="D71" s="12">
        <v>120994</v>
      </c>
      <c r="E71" s="13">
        <f t="shared" si="1"/>
        <v>2685</v>
      </c>
      <c r="F71" s="68">
        <v>5.13</v>
      </c>
      <c r="G71" s="13">
        <f t="shared" si="0"/>
        <v>13774.05</v>
      </c>
      <c r="H71" s="13">
        <v>16103.07</v>
      </c>
      <c r="I71" s="109">
        <v>312257</v>
      </c>
      <c r="J71" s="50">
        <v>45698</v>
      </c>
      <c r="K71" s="13">
        <f>янв.25!K71+фев.25!H71-фев.25!G71</f>
        <v>-743.84999999999854</v>
      </c>
    </row>
    <row r="72" spans="1:12" x14ac:dyDescent="0.25">
      <c r="A72" s="111"/>
      <c r="B72" s="109">
        <v>69</v>
      </c>
      <c r="C72" s="12">
        <v>103396</v>
      </c>
      <c r="D72" s="12">
        <v>104942</v>
      </c>
      <c r="E72" s="13">
        <f t="shared" si="1"/>
        <v>1546</v>
      </c>
      <c r="F72" s="68">
        <v>5.13</v>
      </c>
      <c r="G72" s="13">
        <f t="shared" ref="G72:G138" si="2">F72*E72</f>
        <v>7930.98</v>
      </c>
      <c r="H72" s="13">
        <v>7058.88</v>
      </c>
      <c r="I72" s="109">
        <v>123977</v>
      </c>
      <c r="J72" s="50">
        <v>45692</v>
      </c>
      <c r="K72" s="13">
        <f>янв.25!K72+фев.25!H72-фев.25!G72</f>
        <v>-728.26999999999953</v>
      </c>
      <c r="L72">
        <v>14953917</v>
      </c>
    </row>
    <row r="73" spans="1:12" x14ac:dyDescent="0.25">
      <c r="A73" s="111"/>
      <c r="B73" s="109">
        <v>70</v>
      </c>
      <c r="C73" s="12">
        <v>31320</v>
      </c>
      <c r="D73" s="12">
        <v>32949</v>
      </c>
      <c r="E73" s="13">
        <f t="shared" si="1"/>
        <v>1629</v>
      </c>
      <c r="F73" s="68">
        <v>5.13</v>
      </c>
      <c r="G73" s="13">
        <f t="shared" si="2"/>
        <v>8356.77</v>
      </c>
      <c r="H73" s="13">
        <v>5000</v>
      </c>
      <c r="I73" s="109">
        <v>158464</v>
      </c>
      <c r="J73" s="50">
        <v>45693</v>
      </c>
      <c r="K73" s="13">
        <f>янв.25!K73+фев.25!H73-фев.25!G73</f>
        <v>-955</v>
      </c>
    </row>
    <row r="74" spans="1:12" x14ac:dyDescent="0.25">
      <c r="A74" s="111"/>
      <c r="B74" s="109">
        <v>71</v>
      </c>
      <c r="C74" s="12">
        <v>29176</v>
      </c>
      <c r="D74" s="12">
        <v>29176</v>
      </c>
      <c r="E74" s="13">
        <f t="shared" ref="E74:E140" si="3">D74-C74</f>
        <v>0</v>
      </c>
      <c r="F74" s="68">
        <v>5.13</v>
      </c>
      <c r="G74" s="13">
        <f t="shared" si="2"/>
        <v>0</v>
      </c>
      <c r="H74" s="13"/>
      <c r="I74" s="109"/>
      <c r="J74" s="50"/>
      <c r="K74" s="13">
        <f>янв.25!K74+фев.25!H74-фев.25!G74</f>
        <v>0</v>
      </c>
    </row>
    <row r="75" spans="1:12" x14ac:dyDescent="0.25">
      <c r="A75" s="111"/>
      <c r="B75" s="109">
        <v>72</v>
      </c>
      <c r="C75" s="12">
        <v>8625</v>
      </c>
      <c r="D75" s="12">
        <v>8625</v>
      </c>
      <c r="E75" s="13">
        <f t="shared" si="3"/>
        <v>0</v>
      </c>
      <c r="F75" s="13">
        <v>7.33</v>
      </c>
      <c r="G75" s="13">
        <f t="shared" si="2"/>
        <v>0</v>
      </c>
      <c r="H75" s="13"/>
      <c r="I75" s="109"/>
      <c r="J75" s="50"/>
      <c r="K75" s="13">
        <f>янв.25!K75+фев.25!H75-фев.25!G75</f>
        <v>0</v>
      </c>
    </row>
    <row r="76" spans="1:12" x14ac:dyDescent="0.25">
      <c r="A76" s="111"/>
      <c r="B76" s="109">
        <v>73</v>
      </c>
      <c r="C76" s="12">
        <v>29746</v>
      </c>
      <c r="D76" s="12">
        <v>29747</v>
      </c>
      <c r="E76" s="13">
        <f t="shared" si="3"/>
        <v>1</v>
      </c>
      <c r="F76" s="13">
        <v>7.33</v>
      </c>
      <c r="G76" s="13">
        <f t="shared" si="2"/>
        <v>7.33</v>
      </c>
      <c r="H76" s="13"/>
      <c r="I76" s="109"/>
      <c r="J76" s="50"/>
      <c r="K76" s="13">
        <f>янв.25!K76+фев.25!H76-фев.25!G76</f>
        <v>-7.33</v>
      </c>
    </row>
    <row r="77" spans="1:12" x14ac:dyDescent="0.25">
      <c r="A77" s="111"/>
      <c r="B77" s="109">
        <v>74</v>
      </c>
      <c r="C77" s="12"/>
      <c r="D77" s="12"/>
      <c r="E77" s="13">
        <f t="shared" si="3"/>
        <v>0</v>
      </c>
      <c r="F77" s="13">
        <v>7.33</v>
      </c>
      <c r="G77" s="13">
        <f t="shared" si="2"/>
        <v>0</v>
      </c>
      <c r="H77" s="13"/>
      <c r="I77" s="109"/>
      <c r="J77" s="50"/>
      <c r="K77" s="13">
        <f>янв.25!K77+фев.25!H77-фев.25!G77</f>
        <v>0</v>
      </c>
    </row>
    <row r="78" spans="1:12" x14ac:dyDescent="0.25">
      <c r="A78" s="111"/>
      <c r="B78" s="109">
        <v>75</v>
      </c>
      <c r="C78" s="12"/>
      <c r="D78" s="12"/>
      <c r="E78" s="13">
        <f t="shared" si="3"/>
        <v>0</v>
      </c>
      <c r="F78" s="13">
        <v>7.33</v>
      </c>
      <c r="G78" s="13">
        <f t="shared" si="2"/>
        <v>0</v>
      </c>
      <c r="H78" s="13"/>
      <c r="I78" s="109"/>
      <c r="J78" s="50"/>
      <c r="K78" s="13">
        <f>янв.25!K78+фев.25!H78-фев.25!G78</f>
        <v>0</v>
      </c>
    </row>
    <row r="79" spans="1:12" x14ac:dyDescent="0.25">
      <c r="A79" s="111"/>
      <c r="B79" s="109">
        <v>76</v>
      </c>
      <c r="C79" s="12">
        <v>4972</v>
      </c>
      <c r="D79" s="12">
        <v>4972</v>
      </c>
      <c r="E79" s="13">
        <f t="shared" si="3"/>
        <v>0</v>
      </c>
      <c r="F79" s="13">
        <v>7.33</v>
      </c>
      <c r="G79" s="13">
        <f t="shared" si="2"/>
        <v>0</v>
      </c>
      <c r="H79" s="13"/>
      <c r="I79" s="109"/>
      <c r="J79" s="50"/>
      <c r="K79" s="13">
        <f>янв.25!K79+фев.25!H79-фев.25!G79</f>
        <v>0</v>
      </c>
    </row>
    <row r="80" spans="1:12" x14ac:dyDescent="0.25">
      <c r="A80" s="111"/>
      <c r="B80" s="109">
        <v>77</v>
      </c>
      <c r="C80" s="12">
        <v>12827</v>
      </c>
      <c r="D80" s="12">
        <v>12836</v>
      </c>
      <c r="E80" s="13">
        <f t="shared" si="3"/>
        <v>9</v>
      </c>
      <c r="F80" s="13">
        <v>7.33</v>
      </c>
      <c r="G80" s="13">
        <f t="shared" si="2"/>
        <v>65.97</v>
      </c>
      <c r="H80" s="13">
        <v>2000</v>
      </c>
      <c r="I80" s="109">
        <v>912728</v>
      </c>
      <c r="J80" s="50">
        <v>45716</v>
      </c>
      <c r="K80" s="13">
        <f>янв.25!K80+фев.25!H80-фев.25!G80</f>
        <v>570.64999999999986</v>
      </c>
    </row>
    <row r="81" spans="1:11" x14ac:dyDescent="0.25">
      <c r="A81" s="15"/>
      <c r="B81" s="109">
        <v>79</v>
      </c>
      <c r="C81" s="12">
        <v>28339</v>
      </c>
      <c r="D81" s="12">
        <v>28371</v>
      </c>
      <c r="E81" s="13">
        <f t="shared" si="3"/>
        <v>32</v>
      </c>
      <c r="F81" s="13">
        <v>7.33</v>
      </c>
      <c r="G81" s="13">
        <f t="shared" si="2"/>
        <v>234.56</v>
      </c>
      <c r="H81" s="13"/>
      <c r="I81" s="109"/>
      <c r="J81" s="50"/>
      <c r="K81" s="13">
        <f>янв.25!K81+фев.25!H81-фев.25!G81</f>
        <v>-1913.1299999999999</v>
      </c>
    </row>
    <row r="82" spans="1:11" x14ac:dyDescent="0.25">
      <c r="A82" s="111"/>
      <c r="B82" s="109">
        <v>80</v>
      </c>
      <c r="C82" s="12">
        <v>24973</v>
      </c>
      <c r="D82" s="12">
        <v>26470</v>
      </c>
      <c r="E82" s="13">
        <f t="shared" si="3"/>
        <v>1497</v>
      </c>
      <c r="F82" s="13">
        <v>7.33</v>
      </c>
      <c r="G82" s="13">
        <f t="shared" si="2"/>
        <v>10973.01</v>
      </c>
      <c r="H82" s="13">
        <v>20000</v>
      </c>
      <c r="I82" s="109">
        <v>23298</v>
      </c>
      <c r="J82" s="50">
        <v>45715</v>
      </c>
      <c r="K82" s="13">
        <f>янв.25!K82+фев.25!H82-фев.25!G82</f>
        <v>-47.550000000001091</v>
      </c>
    </row>
    <row r="83" spans="1:11" x14ac:dyDescent="0.25">
      <c r="A83" s="111"/>
      <c r="B83" s="109">
        <v>81</v>
      </c>
      <c r="C83" s="12">
        <v>61413</v>
      </c>
      <c r="D83" s="12">
        <v>62251</v>
      </c>
      <c r="E83" s="13">
        <f t="shared" si="3"/>
        <v>838</v>
      </c>
      <c r="F83" s="68">
        <v>5.13</v>
      </c>
      <c r="G83" s="13">
        <f t="shared" si="2"/>
        <v>4298.9399999999996</v>
      </c>
      <c r="H83" s="13">
        <v>5130</v>
      </c>
      <c r="I83" s="109">
        <v>72467</v>
      </c>
      <c r="J83" s="50">
        <v>45698</v>
      </c>
      <c r="K83" s="13">
        <f>янв.25!K83+фев.25!H83-фев.25!G83</f>
        <v>738.72000000000025</v>
      </c>
    </row>
    <row r="84" spans="1:11" x14ac:dyDescent="0.25">
      <c r="A84" s="111"/>
      <c r="B84" s="109">
        <v>82</v>
      </c>
      <c r="C84" s="12">
        <v>37121</v>
      </c>
      <c r="D84" s="12">
        <v>37211</v>
      </c>
      <c r="E84" s="13">
        <f t="shared" si="3"/>
        <v>90</v>
      </c>
      <c r="F84" s="68">
        <v>5.13</v>
      </c>
      <c r="G84" s="13">
        <f t="shared" si="2"/>
        <v>461.7</v>
      </c>
      <c r="H84" s="13">
        <v>3000</v>
      </c>
      <c r="I84" s="109">
        <v>667</v>
      </c>
      <c r="J84" s="50">
        <v>45691</v>
      </c>
      <c r="K84" s="13">
        <f>янв.25!K84+фев.25!H84-фев.25!G84</f>
        <v>311.87999999999994</v>
      </c>
    </row>
    <row r="85" spans="1:11" x14ac:dyDescent="0.25">
      <c r="A85" s="111"/>
      <c r="B85" s="109">
        <v>83</v>
      </c>
      <c r="C85" s="12">
        <v>16832</v>
      </c>
      <c r="D85" s="12">
        <v>16832</v>
      </c>
      <c r="E85" s="13">
        <f t="shared" si="3"/>
        <v>0</v>
      </c>
      <c r="F85" s="68">
        <v>5.13</v>
      </c>
      <c r="G85" s="13">
        <f t="shared" si="2"/>
        <v>0</v>
      </c>
      <c r="H85" s="13"/>
      <c r="I85" s="109"/>
      <c r="J85" s="50"/>
      <c r="K85" s="13">
        <f>янв.25!K85+фев.25!H85-фев.25!G85</f>
        <v>656.29</v>
      </c>
    </row>
    <row r="86" spans="1:11" x14ac:dyDescent="0.25">
      <c r="A86" s="111"/>
      <c r="B86" s="109">
        <v>84</v>
      </c>
      <c r="C86" s="12">
        <v>7529</v>
      </c>
      <c r="D86" s="12">
        <v>7529</v>
      </c>
      <c r="E86" s="13">
        <f t="shared" si="3"/>
        <v>0</v>
      </c>
      <c r="F86" s="13">
        <v>7.33</v>
      </c>
      <c r="G86" s="13">
        <f t="shared" si="2"/>
        <v>0</v>
      </c>
      <c r="H86" s="13"/>
      <c r="I86" s="109"/>
      <c r="J86" s="50"/>
      <c r="K86" s="13">
        <f>янв.25!K86+фев.25!H86-фев.25!G86</f>
        <v>0</v>
      </c>
    </row>
    <row r="87" spans="1:11" x14ac:dyDescent="0.25">
      <c r="A87" s="15"/>
      <c r="B87" s="109">
        <v>85</v>
      </c>
      <c r="C87" s="12">
        <v>23950</v>
      </c>
      <c r="D87" s="12">
        <v>23950</v>
      </c>
      <c r="E87" s="13">
        <f t="shared" si="3"/>
        <v>0</v>
      </c>
      <c r="F87" s="13">
        <v>7.33</v>
      </c>
      <c r="G87" s="13">
        <f t="shared" si="2"/>
        <v>0</v>
      </c>
      <c r="H87" s="13"/>
      <c r="I87" s="109"/>
      <c r="J87" s="50"/>
      <c r="K87" s="13">
        <f>янв.25!K87+фев.25!H87-фев.25!G87</f>
        <v>0</v>
      </c>
    </row>
    <row r="88" spans="1:11" x14ac:dyDescent="0.25">
      <c r="A88" s="111"/>
      <c r="B88" s="109">
        <v>86</v>
      </c>
      <c r="C88" s="12"/>
      <c r="D88" s="12"/>
      <c r="E88" s="13">
        <f t="shared" si="3"/>
        <v>0</v>
      </c>
      <c r="F88" s="13">
        <v>7.33</v>
      </c>
      <c r="G88" s="13">
        <f t="shared" si="2"/>
        <v>0</v>
      </c>
      <c r="H88" s="13"/>
      <c r="I88" s="109"/>
      <c r="J88" s="50"/>
      <c r="K88" s="13">
        <f>янв.25!K88+фев.25!H88-фев.25!G88</f>
        <v>0</v>
      </c>
    </row>
    <row r="89" spans="1:11" x14ac:dyDescent="0.25">
      <c r="A89" s="111"/>
      <c r="B89" s="109">
        <v>87</v>
      </c>
      <c r="C89" s="12">
        <v>17025</v>
      </c>
      <c r="D89" s="12">
        <v>17025</v>
      </c>
      <c r="E89" s="13">
        <f t="shared" si="3"/>
        <v>0</v>
      </c>
      <c r="F89" s="13">
        <v>7.33</v>
      </c>
      <c r="G89" s="13">
        <f t="shared" si="2"/>
        <v>0</v>
      </c>
      <c r="H89" s="13"/>
      <c r="I89" s="109"/>
      <c r="J89" s="50"/>
      <c r="K89" s="13">
        <f>янв.25!K89+фев.25!H89-фев.25!G89</f>
        <v>0</v>
      </c>
    </row>
    <row r="90" spans="1:11" x14ac:dyDescent="0.25">
      <c r="A90" s="111"/>
      <c r="B90" s="109">
        <v>88</v>
      </c>
      <c r="C90" s="12">
        <v>2261</v>
      </c>
      <c r="D90" s="12">
        <v>2261</v>
      </c>
      <c r="E90" s="13">
        <f t="shared" si="3"/>
        <v>0</v>
      </c>
      <c r="F90" s="13">
        <v>7.33</v>
      </c>
      <c r="G90" s="13">
        <f t="shared" si="2"/>
        <v>0</v>
      </c>
      <c r="H90" s="13"/>
      <c r="I90" s="109"/>
      <c r="J90" s="50"/>
      <c r="K90" s="13">
        <f>янв.25!K90+фев.25!H90-фев.25!G90</f>
        <v>0</v>
      </c>
    </row>
    <row r="91" spans="1:11" x14ac:dyDescent="0.25">
      <c r="A91" s="111"/>
      <c r="B91" s="109">
        <v>89</v>
      </c>
      <c r="C91" s="12">
        <v>12208</v>
      </c>
      <c r="D91" s="12">
        <v>12208</v>
      </c>
      <c r="E91" s="13">
        <f t="shared" si="3"/>
        <v>0</v>
      </c>
      <c r="F91" s="68">
        <v>5.13</v>
      </c>
      <c r="G91" s="13">
        <f t="shared" si="2"/>
        <v>0</v>
      </c>
      <c r="H91" s="13"/>
      <c r="I91" s="109"/>
      <c r="J91" s="50"/>
      <c r="K91" s="13">
        <f>янв.25!K91+фев.25!H91-фев.25!G91</f>
        <v>2000</v>
      </c>
    </row>
    <row r="92" spans="1:11" x14ac:dyDescent="0.25">
      <c r="A92" s="111"/>
      <c r="B92" s="109">
        <v>90</v>
      </c>
      <c r="C92" s="12">
        <v>624</v>
      </c>
      <c r="D92" s="12">
        <v>670</v>
      </c>
      <c r="E92" s="13">
        <f t="shared" si="3"/>
        <v>46</v>
      </c>
      <c r="F92" s="13">
        <v>7.33</v>
      </c>
      <c r="G92" s="13">
        <f t="shared" si="2"/>
        <v>337.18</v>
      </c>
      <c r="H92" s="13"/>
      <c r="I92" s="109"/>
      <c r="J92" s="50"/>
      <c r="K92" s="13">
        <f>янв.25!K92+фев.25!H92-фев.25!G92</f>
        <v>-388.49</v>
      </c>
    </row>
    <row r="93" spans="1:11" x14ac:dyDescent="0.25">
      <c r="A93" s="111"/>
      <c r="B93" s="109">
        <v>91</v>
      </c>
      <c r="C93" s="12"/>
      <c r="D93" s="12"/>
      <c r="E93" s="13">
        <f t="shared" si="3"/>
        <v>0</v>
      </c>
      <c r="F93" s="13">
        <v>7.33</v>
      </c>
      <c r="G93" s="13">
        <f t="shared" si="2"/>
        <v>0</v>
      </c>
      <c r="H93" s="13"/>
      <c r="I93" s="109"/>
      <c r="J93" s="50"/>
      <c r="K93" s="13">
        <f>янв.25!K93+фев.25!H93-фев.25!G93</f>
        <v>0</v>
      </c>
    </row>
    <row r="94" spans="1:11" x14ac:dyDescent="0.25">
      <c r="A94" s="111"/>
      <c r="B94" s="109">
        <v>92</v>
      </c>
      <c r="C94" s="12">
        <v>25943</v>
      </c>
      <c r="D94" s="12">
        <v>26036</v>
      </c>
      <c r="E94" s="13">
        <f t="shared" si="3"/>
        <v>93</v>
      </c>
      <c r="F94" s="13">
        <v>7.33</v>
      </c>
      <c r="G94" s="13">
        <f t="shared" si="2"/>
        <v>681.69</v>
      </c>
      <c r="H94" s="13">
        <v>586.4</v>
      </c>
      <c r="I94" s="109">
        <v>126130</v>
      </c>
      <c r="J94" s="50">
        <v>45692</v>
      </c>
      <c r="K94" s="13">
        <f>янв.25!K94+фев.25!H94-фев.25!G94</f>
        <v>-131.94000000000005</v>
      </c>
    </row>
    <row r="95" spans="1:11" x14ac:dyDescent="0.25">
      <c r="A95" s="111"/>
      <c r="B95" s="109">
        <v>93</v>
      </c>
      <c r="C95" s="12">
        <v>20592</v>
      </c>
      <c r="D95" s="12">
        <v>21171</v>
      </c>
      <c r="E95" s="13">
        <f t="shared" si="3"/>
        <v>579</v>
      </c>
      <c r="F95" s="13">
        <v>7.33</v>
      </c>
      <c r="G95" s="13">
        <f t="shared" si="2"/>
        <v>4244.07</v>
      </c>
      <c r="H95" s="13"/>
      <c r="I95" s="109"/>
      <c r="J95" s="50"/>
      <c r="K95" s="13">
        <f>янв.25!K95+фев.25!H95-фев.25!G95</f>
        <v>-9199.15</v>
      </c>
    </row>
    <row r="96" spans="1:11" x14ac:dyDescent="0.25">
      <c r="A96" s="111"/>
      <c r="B96" s="109">
        <v>94</v>
      </c>
      <c r="C96" s="12">
        <v>7</v>
      </c>
      <c r="D96" s="12">
        <v>7</v>
      </c>
      <c r="E96" s="13">
        <f t="shared" si="3"/>
        <v>0</v>
      </c>
      <c r="F96" s="13">
        <v>7.33</v>
      </c>
      <c r="G96" s="13">
        <f t="shared" si="2"/>
        <v>0</v>
      </c>
      <c r="H96" s="13"/>
      <c r="I96" s="109"/>
      <c r="J96" s="50"/>
      <c r="K96" s="13">
        <f>янв.25!K96+фев.25!H96-фев.25!G96</f>
        <v>-14.66</v>
      </c>
    </row>
    <row r="97" spans="1:11" x14ac:dyDescent="0.25">
      <c r="A97" s="111"/>
      <c r="B97" s="109">
        <v>95</v>
      </c>
      <c r="C97" s="12">
        <v>974</v>
      </c>
      <c r="D97" s="12">
        <v>974</v>
      </c>
      <c r="E97" s="13">
        <f t="shared" si="3"/>
        <v>0</v>
      </c>
      <c r="F97" s="13">
        <v>7.33</v>
      </c>
      <c r="G97" s="13">
        <f t="shared" si="2"/>
        <v>0</v>
      </c>
      <c r="H97" s="13"/>
      <c r="I97" s="109"/>
      <c r="J97" s="50"/>
      <c r="K97" s="13">
        <f>янв.25!K97+фев.25!H97-фев.25!G97</f>
        <v>0</v>
      </c>
    </row>
    <row r="98" spans="1:11" x14ac:dyDescent="0.25">
      <c r="A98" s="111"/>
      <c r="B98" s="109">
        <v>96</v>
      </c>
      <c r="C98" s="12">
        <v>51225</v>
      </c>
      <c r="D98" s="12">
        <v>52196</v>
      </c>
      <c r="E98" s="13">
        <f t="shared" si="3"/>
        <v>971</v>
      </c>
      <c r="F98" s="13">
        <v>7.33</v>
      </c>
      <c r="G98" s="13">
        <f t="shared" si="2"/>
        <v>7117.43</v>
      </c>
      <c r="H98" s="13">
        <v>20000</v>
      </c>
      <c r="I98" s="109">
        <v>472319</v>
      </c>
      <c r="J98" s="50">
        <v>45694</v>
      </c>
      <c r="K98" s="13">
        <f>янв.25!K98+фев.25!H98-фев.25!G98</f>
        <v>3976.619999999999</v>
      </c>
    </row>
    <row r="99" spans="1:11" x14ac:dyDescent="0.25">
      <c r="A99" s="111"/>
      <c r="B99" s="109">
        <v>97</v>
      </c>
      <c r="C99" s="12"/>
      <c r="D99" s="12"/>
      <c r="E99" s="13">
        <f t="shared" si="3"/>
        <v>0</v>
      </c>
      <c r="F99" s="13">
        <v>7.33</v>
      </c>
      <c r="G99" s="13">
        <f t="shared" si="2"/>
        <v>0</v>
      </c>
      <c r="H99" s="13"/>
      <c r="I99" s="109"/>
      <c r="J99" s="50"/>
      <c r="K99" s="13">
        <f>янв.25!K99+фев.25!H99-фев.25!G99</f>
        <v>0</v>
      </c>
    </row>
    <row r="100" spans="1:11" x14ac:dyDescent="0.25">
      <c r="A100" s="111"/>
      <c r="B100" s="109" t="s">
        <v>14</v>
      </c>
      <c r="C100" s="12">
        <v>620</v>
      </c>
      <c r="D100" s="12">
        <v>620</v>
      </c>
      <c r="E100" s="13">
        <f t="shared" si="3"/>
        <v>0</v>
      </c>
      <c r="F100" s="13">
        <v>7.33</v>
      </c>
      <c r="G100" s="13">
        <f t="shared" si="2"/>
        <v>0</v>
      </c>
      <c r="H100" s="13"/>
      <c r="I100" s="109"/>
      <c r="J100" s="50"/>
      <c r="K100" s="13">
        <f>янв.25!K100+фев.25!H100-фев.25!G100</f>
        <v>1000</v>
      </c>
    </row>
    <row r="101" spans="1:11" x14ac:dyDescent="0.25">
      <c r="A101" s="111"/>
      <c r="B101" s="109" t="s">
        <v>15</v>
      </c>
      <c r="C101" s="12">
        <v>2211</v>
      </c>
      <c r="D101" s="12">
        <v>2255</v>
      </c>
      <c r="E101" s="13">
        <f t="shared" si="3"/>
        <v>44</v>
      </c>
      <c r="F101" s="13">
        <v>7.33</v>
      </c>
      <c r="G101" s="13">
        <f t="shared" si="2"/>
        <v>322.52</v>
      </c>
      <c r="H101" s="13"/>
      <c r="I101" s="109"/>
      <c r="J101" s="50"/>
      <c r="K101" s="13">
        <f>янв.25!K101+фев.25!H101-фев.25!G101</f>
        <v>-322.52</v>
      </c>
    </row>
    <row r="102" spans="1:11" x14ac:dyDescent="0.25">
      <c r="A102" s="111"/>
      <c r="B102" s="109">
        <v>98</v>
      </c>
      <c r="C102" s="12"/>
      <c r="D102" s="12"/>
      <c r="E102" s="13">
        <f t="shared" si="3"/>
        <v>0</v>
      </c>
      <c r="F102" s="13">
        <v>7.33</v>
      </c>
      <c r="G102" s="13">
        <f t="shared" si="2"/>
        <v>0</v>
      </c>
      <c r="H102" s="13"/>
      <c r="I102" s="109"/>
      <c r="J102" s="50"/>
      <c r="K102" s="13">
        <f>янв.25!K102+фев.25!H102-фев.25!G102</f>
        <v>0</v>
      </c>
    </row>
    <row r="103" spans="1:11" x14ac:dyDescent="0.25">
      <c r="A103" s="111"/>
      <c r="B103" s="109" t="s">
        <v>16</v>
      </c>
      <c r="C103" s="12">
        <v>3017</v>
      </c>
      <c r="D103" s="12">
        <v>3017</v>
      </c>
      <c r="E103" s="13">
        <f t="shared" si="3"/>
        <v>0</v>
      </c>
      <c r="F103" s="13">
        <v>7.33</v>
      </c>
      <c r="G103" s="13">
        <f t="shared" si="2"/>
        <v>0</v>
      </c>
      <c r="H103" s="13"/>
      <c r="I103" s="109"/>
      <c r="J103" s="50"/>
      <c r="K103" s="13">
        <f>янв.25!K103+фев.25!H103-фев.25!G103</f>
        <v>-131.94</v>
      </c>
    </row>
    <row r="104" spans="1:11" x14ac:dyDescent="0.25">
      <c r="A104" s="111"/>
      <c r="B104" s="109">
        <v>100</v>
      </c>
      <c r="C104" s="12"/>
      <c r="D104" s="12"/>
      <c r="E104" s="13">
        <f t="shared" si="3"/>
        <v>0</v>
      </c>
      <c r="F104" s="13">
        <v>7.33</v>
      </c>
      <c r="G104" s="13">
        <f t="shared" si="2"/>
        <v>0</v>
      </c>
      <c r="H104" s="13"/>
      <c r="I104" s="109"/>
      <c r="J104" s="50"/>
      <c r="K104" s="13">
        <f>янв.25!K104+фев.25!H104-фев.25!G104</f>
        <v>0</v>
      </c>
    </row>
    <row r="105" spans="1:11" x14ac:dyDescent="0.25">
      <c r="A105" s="111"/>
      <c r="B105" s="109" t="s">
        <v>17</v>
      </c>
      <c r="C105" s="12"/>
      <c r="D105" s="12"/>
      <c r="E105" s="13"/>
      <c r="F105" s="13">
        <v>7.33</v>
      </c>
      <c r="G105" s="13">
        <f t="shared" si="2"/>
        <v>0</v>
      </c>
      <c r="H105" s="13"/>
      <c r="I105" s="109"/>
      <c r="J105" s="50"/>
      <c r="K105" s="13">
        <f>янв.25!K105+фев.25!H105-фев.25!G105</f>
        <v>0</v>
      </c>
    </row>
    <row r="106" spans="1:11" x14ac:dyDescent="0.25">
      <c r="A106" s="111"/>
      <c r="B106" s="109">
        <v>101</v>
      </c>
      <c r="C106" s="12">
        <v>70849</v>
      </c>
      <c r="D106" s="12">
        <v>72850</v>
      </c>
      <c r="E106" s="13">
        <f t="shared" si="3"/>
        <v>2001</v>
      </c>
      <c r="F106" s="68">
        <v>5.13</v>
      </c>
      <c r="G106" s="13">
        <f t="shared" si="2"/>
        <v>10265.129999999999</v>
      </c>
      <c r="H106" s="13">
        <v>5000</v>
      </c>
      <c r="I106" s="109">
        <v>798</v>
      </c>
      <c r="J106" s="50">
        <v>45692</v>
      </c>
      <c r="K106" s="13">
        <f>янв.25!K106+фев.25!H106-фев.25!G106</f>
        <v>-16587.04</v>
      </c>
    </row>
    <row r="107" spans="1:11" x14ac:dyDescent="0.25">
      <c r="A107" s="111"/>
      <c r="B107" s="109">
        <v>102</v>
      </c>
      <c r="C107" s="12">
        <v>98501</v>
      </c>
      <c r="D107" s="12">
        <v>99550</v>
      </c>
      <c r="E107" s="13">
        <f t="shared" si="3"/>
        <v>1049</v>
      </c>
      <c r="F107" s="68">
        <v>5.13</v>
      </c>
      <c r="G107" s="13">
        <f t="shared" si="2"/>
        <v>5381.37</v>
      </c>
      <c r="H107" s="13"/>
      <c r="I107" s="109"/>
      <c r="J107" s="50"/>
      <c r="K107" s="13">
        <f>янв.25!K107+фев.25!H107-фев.25!G107</f>
        <v>-11896.47</v>
      </c>
    </row>
    <row r="108" spans="1:11" x14ac:dyDescent="0.25">
      <c r="A108" s="111"/>
      <c r="B108" s="109">
        <v>103</v>
      </c>
      <c r="C108" s="12">
        <v>55378</v>
      </c>
      <c r="D108" s="12">
        <v>56332</v>
      </c>
      <c r="E108" s="13">
        <f t="shared" si="3"/>
        <v>954</v>
      </c>
      <c r="F108" s="68">
        <v>5.13</v>
      </c>
      <c r="G108" s="13">
        <f t="shared" si="2"/>
        <v>4894.0199999999995</v>
      </c>
      <c r="H108" s="13">
        <v>11014.11</v>
      </c>
      <c r="I108" s="109">
        <v>986757</v>
      </c>
      <c r="J108" s="50">
        <v>45713</v>
      </c>
      <c r="K108" s="13">
        <f>янв.25!K108+фев.25!H108-фев.25!G108</f>
        <v>9531.98</v>
      </c>
    </row>
    <row r="109" spans="1:11" x14ac:dyDescent="0.25">
      <c r="A109" s="111"/>
      <c r="B109" s="109">
        <v>104</v>
      </c>
      <c r="C109" s="12">
        <v>5</v>
      </c>
      <c r="D109" s="12">
        <v>5</v>
      </c>
      <c r="E109" s="13">
        <f t="shared" si="3"/>
        <v>0</v>
      </c>
      <c r="F109" s="13">
        <v>7.33</v>
      </c>
      <c r="G109" s="13">
        <f t="shared" si="2"/>
        <v>0</v>
      </c>
      <c r="H109" s="13"/>
      <c r="I109" s="109"/>
      <c r="J109" s="50"/>
      <c r="K109" s="13">
        <f>янв.25!K109+фев.25!H109-фев.25!G109</f>
        <v>0</v>
      </c>
    </row>
    <row r="110" spans="1:11" x14ac:dyDescent="0.25">
      <c r="A110" s="111"/>
      <c r="B110" s="109">
        <v>105</v>
      </c>
      <c r="C110" s="12">
        <v>758</v>
      </c>
      <c r="D110" s="12">
        <v>758</v>
      </c>
      <c r="E110" s="13">
        <f t="shared" si="3"/>
        <v>0</v>
      </c>
      <c r="F110" s="13">
        <v>7.33</v>
      </c>
      <c r="G110" s="13">
        <f t="shared" si="2"/>
        <v>0</v>
      </c>
      <c r="H110" s="13"/>
      <c r="I110" s="109"/>
      <c r="J110" s="50"/>
      <c r="K110" s="13">
        <f>янв.25!K110+фев.25!H110-фев.25!G110</f>
        <v>0</v>
      </c>
    </row>
    <row r="111" spans="1:11" x14ac:dyDescent="0.25">
      <c r="A111" s="111"/>
      <c r="B111" s="109">
        <v>106</v>
      </c>
      <c r="C111" s="12">
        <v>520</v>
      </c>
      <c r="D111" s="12">
        <v>520</v>
      </c>
      <c r="E111" s="13">
        <f t="shared" si="3"/>
        <v>0</v>
      </c>
      <c r="F111" s="13">
        <v>7.33</v>
      </c>
      <c r="G111" s="13">
        <f t="shared" si="2"/>
        <v>0</v>
      </c>
      <c r="H111" s="13"/>
      <c r="I111" s="109"/>
      <c r="J111" s="50"/>
      <c r="K111" s="13">
        <f>янв.25!K111+фев.25!H111-фев.25!G111</f>
        <v>0</v>
      </c>
    </row>
    <row r="112" spans="1:11" x14ac:dyDescent="0.25">
      <c r="A112" s="111"/>
      <c r="B112" s="109">
        <v>107</v>
      </c>
      <c r="C112" s="12"/>
      <c r="D112" s="12"/>
      <c r="E112" s="13">
        <f t="shared" si="3"/>
        <v>0</v>
      </c>
      <c r="F112" s="13">
        <v>7.33</v>
      </c>
      <c r="G112" s="13">
        <f t="shared" si="2"/>
        <v>0</v>
      </c>
      <c r="H112" s="13"/>
      <c r="I112" s="109"/>
      <c r="J112" s="50"/>
      <c r="K112" s="13">
        <f>янв.25!K112+фев.25!H112-фев.25!G112</f>
        <v>0</v>
      </c>
    </row>
    <row r="113" spans="1:12" x14ac:dyDescent="0.25">
      <c r="A113" s="111"/>
      <c r="B113" s="109">
        <v>108</v>
      </c>
      <c r="C113" s="12"/>
      <c r="D113" s="12"/>
      <c r="E113" s="13">
        <f t="shared" si="3"/>
        <v>0</v>
      </c>
      <c r="F113" s="13">
        <v>7.33</v>
      </c>
      <c r="G113" s="13">
        <f t="shared" si="2"/>
        <v>0</v>
      </c>
      <c r="H113" s="13"/>
      <c r="I113" s="109"/>
      <c r="J113" s="50"/>
      <c r="K113" s="13">
        <f>янв.25!K113+фев.25!H113-фев.25!G113</f>
        <v>0</v>
      </c>
    </row>
    <row r="114" spans="1:12" x14ac:dyDescent="0.25">
      <c r="A114" s="111"/>
      <c r="B114" s="109">
        <v>109</v>
      </c>
      <c r="C114" s="12"/>
      <c r="D114" s="12"/>
      <c r="E114" s="13">
        <f t="shared" si="3"/>
        <v>0</v>
      </c>
      <c r="F114" s="13">
        <v>7.33</v>
      </c>
      <c r="G114" s="13">
        <f t="shared" si="2"/>
        <v>0</v>
      </c>
      <c r="H114" s="13"/>
      <c r="I114" s="109"/>
      <c r="J114" s="50"/>
      <c r="K114" s="13">
        <f>янв.25!K114+фев.25!H114-фев.25!G114</f>
        <v>0</v>
      </c>
    </row>
    <row r="115" spans="1:12" x14ac:dyDescent="0.25">
      <c r="A115" s="115"/>
      <c r="B115" s="109">
        <v>110</v>
      </c>
      <c r="C115" s="12">
        <v>7261</v>
      </c>
      <c r="D115" s="12">
        <v>7261</v>
      </c>
      <c r="E115" s="13">
        <f t="shared" si="3"/>
        <v>0</v>
      </c>
      <c r="F115" s="13">
        <v>7.33</v>
      </c>
      <c r="G115" s="13">
        <f t="shared" si="2"/>
        <v>0</v>
      </c>
      <c r="H115" s="13"/>
      <c r="I115" s="109"/>
      <c r="J115" s="50"/>
      <c r="K115" s="13">
        <f>янв.25!K115+фев.25!H115-фев.25!G115</f>
        <v>0</v>
      </c>
    </row>
    <row r="116" spans="1:12" x14ac:dyDescent="0.25">
      <c r="A116" s="111"/>
      <c r="B116" s="109">
        <v>111</v>
      </c>
      <c r="C116" s="12">
        <v>18790</v>
      </c>
      <c r="D116" s="12">
        <v>18813</v>
      </c>
      <c r="E116" s="13">
        <f t="shared" si="3"/>
        <v>23</v>
      </c>
      <c r="F116" s="13">
        <v>7.33</v>
      </c>
      <c r="G116" s="13">
        <f t="shared" si="2"/>
        <v>168.59</v>
      </c>
      <c r="H116" s="13"/>
      <c r="I116" s="109"/>
      <c r="J116" s="50"/>
      <c r="K116" s="13">
        <f>янв.25!K116+фев.25!H116-фев.25!G116</f>
        <v>-388.49</v>
      </c>
    </row>
    <row r="117" spans="1:12" x14ac:dyDescent="0.25">
      <c r="A117" s="111"/>
      <c r="B117" s="109">
        <v>112</v>
      </c>
      <c r="C117" s="12">
        <v>6655</v>
      </c>
      <c r="D117" s="12">
        <v>6655</v>
      </c>
      <c r="E117" s="13">
        <f t="shared" si="3"/>
        <v>0</v>
      </c>
      <c r="F117" s="13">
        <v>7.33</v>
      </c>
      <c r="G117" s="13">
        <f t="shared" si="2"/>
        <v>0</v>
      </c>
      <c r="H117" s="13"/>
      <c r="I117" s="109"/>
      <c r="J117" s="50"/>
      <c r="K117" s="13">
        <f>янв.25!K117+фев.25!H117-фев.25!G117</f>
        <v>0</v>
      </c>
    </row>
    <row r="118" spans="1:12" x14ac:dyDescent="0.25">
      <c r="A118" s="111"/>
      <c r="B118" s="109">
        <v>113</v>
      </c>
      <c r="C118" s="12">
        <v>10205</v>
      </c>
      <c r="D118" s="12">
        <v>10815</v>
      </c>
      <c r="E118" s="13">
        <f t="shared" si="3"/>
        <v>610</v>
      </c>
      <c r="F118" s="13">
        <v>7.33</v>
      </c>
      <c r="G118" s="13">
        <f t="shared" si="2"/>
        <v>4471.3</v>
      </c>
      <c r="H118" s="13"/>
      <c r="I118" s="109"/>
      <c r="J118" s="50"/>
      <c r="K118" s="13">
        <f>янв.25!K118+фев.25!H118-фев.25!G118</f>
        <v>-10166.709999999999</v>
      </c>
    </row>
    <row r="119" spans="1:12" x14ac:dyDescent="0.25">
      <c r="A119" s="111"/>
      <c r="B119" s="109">
        <v>114</v>
      </c>
      <c r="C119" s="12"/>
      <c r="D119" s="12"/>
      <c r="E119" s="13">
        <f t="shared" si="3"/>
        <v>0</v>
      </c>
      <c r="F119" s="13">
        <v>7.33</v>
      </c>
      <c r="G119" s="13">
        <f t="shared" si="2"/>
        <v>0</v>
      </c>
      <c r="H119" s="13"/>
      <c r="I119" s="109"/>
      <c r="J119" s="50"/>
      <c r="K119" s="13">
        <f>янв.25!K119+фев.25!H119-фев.25!G119</f>
        <v>0</v>
      </c>
    </row>
    <row r="120" spans="1:12" x14ac:dyDescent="0.25">
      <c r="A120" s="15"/>
      <c r="B120" s="109">
        <v>116</v>
      </c>
      <c r="C120" s="12">
        <v>133436</v>
      </c>
      <c r="D120" s="12">
        <v>134913</v>
      </c>
      <c r="E120" s="13">
        <f t="shared" si="3"/>
        <v>1477</v>
      </c>
      <c r="F120" s="68">
        <v>5.13</v>
      </c>
      <c r="G120" s="13">
        <f t="shared" si="2"/>
        <v>7577.01</v>
      </c>
      <c r="H120" s="13">
        <v>15000</v>
      </c>
      <c r="I120" s="109">
        <v>848859</v>
      </c>
      <c r="J120" s="50">
        <v>45702</v>
      </c>
      <c r="K120" s="13">
        <f>янв.25!K120+фев.25!H120-фев.25!G120</f>
        <v>-790.13999999999942</v>
      </c>
      <c r="L120">
        <v>14954132</v>
      </c>
    </row>
    <row r="121" spans="1:12" x14ac:dyDescent="0.25">
      <c r="A121" s="111"/>
      <c r="B121" s="109">
        <v>117</v>
      </c>
      <c r="C121" s="12">
        <v>50841</v>
      </c>
      <c r="D121" s="12">
        <v>51886</v>
      </c>
      <c r="E121" s="13">
        <f t="shared" si="3"/>
        <v>1045</v>
      </c>
      <c r="F121" s="13">
        <v>7.33</v>
      </c>
      <c r="G121" s="13">
        <f t="shared" si="2"/>
        <v>7659.85</v>
      </c>
      <c r="H121" s="13"/>
      <c r="I121" s="109"/>
      <c r="J121" s="50"/>
      <c r="K121" s="13">
        <f>янв.25!K121+фев.25!H121-фев.25!G121</f>
        <v>-16096.68</v>
      </c>
    </row>
    <row r="122" spans="1:12" x14ac:dyDescent="0.25">
      <c r="A122" s="111"/>
      <c r="B122" s="109">
        <v>118</v>
      </c>
      <c r="C122" s="12">
        <v>38402</v>
      </c>
      <c r="D122" s="12">
        <v>39373</v>
      </c>
      <c r="E122" s="13">
        <f t="shared" si="3"/>
        <v>971</v>
      </c>
      <c r="F122" s="70">
        <v>5.13</v>
      </c>
      <c r="G122" s="13">
        <f t="shared" si="2"/>
        <v>4981.2299999999996</v>
      </c>
      <c r="H122" s="13">
        <v>20000</v>
      </c>
      <c r="I122" s="109">
        <v>178602</v>
      </c>
      <c r="J122" s="50">
        <v>45715</v>
      </c>
      <c r="K122" s="13">
        <f>янв.25!K122+фев.25!H122-фев.25!G122</f>
        <v>12539.23</v>
      </c>
    </row>
    <row r="123" spans="1:12" x14ac:dyDescent="0.25">
      <c r="A123" s="111"/>
      <c r="B123" s="109">
        <v>120</v>
      </c>
      <c r="C123" s="12">
        <v>2111</v>
      </c>
      <c r="D123" s="12">
        <v>2111</v>
      </c>
      <c r="E123" s="13">
        <f t="shared" si="3"/>
        <v>0</v>
      </c>
      <c r="F123" s="13">
        <v>7.33</v>
      </c>
      <c r="G123" s="13">
        <f t="shared" si="2"/>
        <v>0</v>
      </c>
      <c r="H123" s="13"/>
      <c r="I123" s="109"/>
      <c r="J123" s="50"/>
      <c r="K123" s="13">
        <f>янв.25!K123+фев.25!H123-фев.25!G123</f>
        <v>0</v>
      </c>
    </row>
    <row r="124" spans="1:12" x14ac:dyDescent="0.25">
      <c r="A124" s="111"/>
      <c r="B124" s="109">
        <v>121</v>
      </c>
      <c r="C124" s="12"/>
      <c r="D124" s="12"/>
      <c r="E124" s="13">
        <f t="shared" si="3"/>
        <v>0</v>
      </c>
      <c r="F124" s="13">
        <v>7.33</v>
      </c>
      <c r="G124" s="13">
        <f t="shared" si="2"/>
        <v>0</v>
      </c>
      <c r="H124" s="13"/>
      <c r="I124" s="109"/>
      <c r="J124" s="50"/>
      <c r="K124" s="13">
        <f>янв.25!K124+фев.25!H124-фев.25!G124</f>
        <v>0</v>
      </c>
    </row>
    <row r="125" spans="1:12" x14ac:dyDescent="0.25">
      <c r="A125" s="111"/>
      <c r="B125" s="109">
        <v>122</v>
      </c>
      <c r="C125" s="12">
        <v>16772</v>
      </c>
      <c r="D125" s="12">
        <v>18352</v>
      </c>
      <c r="E125" s="13">
        <f t="shared" si="3"/>
        <v>1580</v>
      </c>
      <c r="F125" s="13">
        <v>7.33</v>
      </c>
      <c r="G125" s="13">
        <f t="shared" si="2"/>
        <v>11581.4</v>
      </c>
      <c r="H125" s="13">
        <v>40000</v>
      </c>
      <c r="I125" s="109">
        <v>839144</v>
      </c>
      <c r="J125" s="50">
        <v>45716</v>
      </c>
      <c r="K125" s="13">
        <f>янв.25!K125+фев.25!H125-фев.25!G125</f>
        <v>16382.74</v>
      </c>
    </row>
    <row r="126" spans="1:12" x14ac:dyDescent="0.25">
      <c r="A126" s="111"/>
      <c r="B126" s="109">
        <v>123</v>
      </c>
      <c r="C126" s="12"/>
      <c r="D126" s="12"/>
      <c r="E126" s="13">
        <f t="shared" si="3"/>
        <v>0</v>
      </c>
      <c r="F126" s="13">
        <v>7.33</v>
      </c>
      <c r="G126" s="13">
        <f t="shared" si="2"/>
        <v>0</v>
      </c>
      <c r="H126" s="13"/>
      <c r="I126" s="109"/>
      <c r="J126" s="50"/>
      <c r="K126" s="13">
        <f>янв.25!K126+фев.25!H126-фев.25!G126</f>
        <v>0</v>
      </c>
    </row>
    <row r="127" spans="1:12" x14ac:dyDescent="0.25">
      <c r="A127" s="111"/>
      <c r="B127" s="109">
        <v>124</v>
      </c>
      <c r="C127" s="12">
        <v>5157</v>
      </c>
      <c r="D127" s="12">
        <v>5887</v>
      </c>
      <c r="E127" s="13">
        <f t="shared" si="3"/>
        <v>730</v>
      </c>
      <c r="F127" s="13">
        <v>5.13</v>
      </c>
      <c r="G127" s="13">
        <f t="shared" si="2"/>
        <v>3744.9</v>
      </c>
      <c r="H127" s="13">
        <v>1350</v>
      </c>
      <c r="I127" s="109">
        <v>959494</v>
      </c>
      <c r="J127" s="50">
        <v>45692</v>
      </c>
      <c r="K127" s="13">
        <f>янв.25!K127+фев.25!H127-фев.25!G127</f>
        <v>-926.09999999999991</v>
      </c>
    </row>
    <row r="128" spans="1:12" x14ac:dyDescent="0.25">
      <c r="A128" s="18"/>
      <c r="B128" s="109">
        <v>125</v>
      </c>
      <c r="C128" s="12">
        <v>75</v>
      </c>
      <c r="D128" s="12">
        <v>75</v>
      </c>
      <c r="E128" s="13">
        <f t="shared" si="3"/>
        <v>0</v>
      </c>
      <c r="F128" s="13">
        <v>7.33</v>
      </c>
      <c r="G128" s="13">
        <f t="shared" si="2"/>
        <v>0</v>
      </c>
      <c r="H128" s="13"/>
      <c r="I128" s="109"/>
      <c r="J128" s="50"/>
      <c r="K128" s="13">
        <f>янв.25!K128+фев.25!H128-фев.25!G128</f>
        <v>0</v>
      </c>
    </row>
    <row r="129" spans="1:12" x14ac:dyDescent="0.25">
      <c r="A129" s="111"/>
      <c r="B129" s="109">
        <v>126</v>
      </c>
      <c r="C129" s="12"/>
      <c r="D129" s="12"/>
      <c r="E129" s="13">
        <f t="shared" si="3"/>
        <v>0</v>
      </c>
      <c r="F129" s="13">
        <v>7.33</v>
      </c>
      <c r="G129" s="13">
        <f t="shared" si="2"/>
        <v>0</v>
      </c>
      <c r="H129" s="13"/>
      <c r="I129" s="109"/>
      <c r="J129" s="50"/>
      <c r="K129" s="13">
        <f>янв.25!K129+фев.25!H129-фев.25!G129</f>
        <v>0</v>
      </c>
    </row>
    <row r="130" spans="1:12" x14ac:dyDescent="0.25">
      <c r="A130" s="111"/>
      <c r="B130" s="109" t="s">
        <v>18</v>
      </c>
      <c r="C130" s="12">
        <v>28415</v>
      </c>
      <c r="D130" s="12">
        <v>29384</v>
      </c>
      <c r="E130" s="13">
        <f t="shared" si="3"/>
        <v>969</v>
      </c>
      <c r="F130" s="68">
        <v>5.13</v>
      </c>
      <c r="G130" s="13">
        <f t="shared" si="2"/>
        <v>4970.97</v>
      </c>
      <c r="H130" s="13"/>
      <c r="I130" s="109"/>
      <c r="J130" s="50"/>
      <c r="K130" s="13">
        <f>янв.25!K130+фев.25!H130-фев.25!G130</f>
        <v>-10962.810000000001</v>
      </c>
    </row>
    <row r="131" spans="1:12" x14ac:dyDescent="0.25">
      <c r="A131" s="111"/>
      <c r="B131" s="109" t="s">
        <v>19</v>
      </c>
      <c r="C131" s="12">
        <v>10265</v>
      </c>
      <c r="D131" s="12">
        <v>10265</v>
      </c>
      <c r="E131" s="13">
        <f t="shared" si="3"/>
        <v>0</v>
      </c>
      <c r="F131" s="68">
        <v>5.13</v>
      </c>
      <c r="G131" s="13">
        <f t="shared" si="2"/>
        <v>0</v>
      </c>
      <c r="H131" s="13"/>
      <c r="I131" s="109"/>
      <c r="J131" s="50"/>
      <c r="K131" s="13">
        <f>янв.25!K131+фев.25!H131-фев.25!G131</f>
        <v>3000</v>
      </c>
    </row>
    <row r="132" spans="1:12" x14ac:dyDescent="0.25">
      <c r="A132" s="111"/>
      <c r="B132" s="109">
        <v>129</v>
      </c>
      <c r="C132" s="12">
        <v>6452</v>
      </c>
      <c r="D132" s="12">
        <v>6457</v>
      </c>
      <c r="E132" s="13">
        <f t="shared" si="3"/>
        <v>5</v>
      </c>
      <c r="F132" s="13">
        <v>7.33</v>
      </c>
      <c r="G132" s="13">
        <f t="shared" si="2"/>
        <v>36.65</v>
      </c>
      <c r="H132" s="13"/>
      <c r="I132" s="109"/>
      <c r="J132" s="50"/>
      <c r="K132" s="13">
        <f>янв.25!K132+фев.25!H132-фев.25!G132</f>
        <v>-36.65</v>
      </c>
    </row>
    <row r="133" spans="1:12" x14ac:dyDescent="0.25">
      <c r="A133" s="111"/>
      <c r="B133" s="109">
        <v>130</v>
      </c>
      <c r="C133" s="12">
        <v>5</v>
      </c>
      <c r="D133" s="12">
        <v>5</v>
      </c>
      <c r="E133" s="13">
        <f t="shared" si="3"/>
        <v>0</v>
      </c>
      <c r="F133" s="13">
        <v>7.33</v>
      </c>
      <c r="G133" s="13">
        <f t="shared" si="2"/>
        <v>0</v>
      </c>
      <c r="H133" s="13"/>
      <c r="I133" s="109"/>
      <c r="J133" s="50"/>
      <c r="K133" s="13">
        <f>янв.25!K133+фев.25!H133-фев.25!G133</f>
        <v>0</v>
      </c>
    </row>
    <row r="134" spans="1:12" x14ac:dyDescent="0.25">
      <c r="A134" s="111"/>
      <c r="B134" s="109">
        <v>131</v>
      </c>
      <c r="C134" s="12"/>
      <c r="D134" s="12"/>
      <c r="E134" s="13">
        <f t="shared" si="3"/>
        <v>0</v>
      </c>
      <c r="F134" s="13">
        <v>7.33</v>
      </c>
      <c r="G134" s="13">
        <f t="shared" si="2"/>
        <v>0</v>
      </c>
      <c r="H134" s="13"/>
      <c r="I134" s="109"/>
      <c r="J134" s="50"/>
      <c r="K134" s="13">
        <f>янв.25!K134+фев.25!H134-фев.25!G134</f>
        <v>0</v>
      </c>
    </row>
    <row r="135" spans="1:12" x14ac:dyDescent="0.25">
      <c r="A135" s="111"/>
      <c r="B135" s="109">
        <v>132</v>
      </c>
      <c r="C135" s="12"/>
      <c r="D135" s="12"/>
      <c r="E135" s="13">
        <f t="shared" si="3"/>
        <v>0</v>
      </c>
      <c r="F135" s="13">
        <v>7.33</v>
      </c>
      <c r="G135" s="13">
        <f t="shared" si="2"/>
        <v>0</v>
      </c>
      <c r="H135" s="13"/>
      <c r="I135" s="109"/>
      <c r="J135" s="50"/>
      <c r="K135" s="13">
        <f>янв.25!K135+фев.25!H135-фев.25!G135</f>
        <v>0</v>
      </c>
    </row>
    <row r="136" spans="1:12" x14ac:dyDescent="0.25">
      <c r="A136" s="111"/>
      <c r="B136" s="109">
        <v>133</v>
      </c>
      <c r="C136" s="12"/>
      <c r="D136" s="12"/>
      <c r="E136" s="13">
        <f t="shared" si="3"/>
        <v>0</v>
      </c>
      <c r="F136" s="13">
        <v>7.33</v>
      </c>
      <c r="G136" s="13">
        <f t="shared" si="2"/>
        <v>0</v>
      </c>
      <c r="H136" s="13"/>
      <c r="I136" s="109"/>
      <c r="J136" s="50"/>
      <c r="K136" s="13">
        <f>янв.25!K136+фев.25!H136-фев.25!G136</f>
        <v>0</v>
      </c>
    </row>
    <row r="137" spans="1:12" x14ac:dyDescent="0.25">
      <c r="A137" s="111"/>
      <c r="B137" s="109">
        <v>134</v>
      </c>
      <c r="C137" s="12">
        <v>3074</v>
      </c>
      <c r="D137" s="12">
        <v>3074</v>
      </c>
      <c r="E137" s="13">
        <f t="shared" si="3"/>
        <v>0</v>
      </c>
      <c r="F137" s="13">
        <v>7.33</v>
      </c>
      <c r="G137" s="13">
        <f t="shared" si="2"/>
        <v>0</v>
      </c>
      <c r="H137" s="13">
        <v>6000</v>
      </c>
      <c r="I137" s="109">
        <v>233446</v>
      </c>
      <c r="J137" s="50">
        <v>45694</v>
      </c>
      <c r="K137" s="13">
        <f>янв.25!K137+фев.25!H137-фев.25!G137</f>
        <v>1711.9499999999998</v>
      </c>
    </row>
    <row r="138" spans="1:12" x14ac:dyDescent="0.25">
      <c r="A138" s="111"/>
      <c r="B138" s="109">
        <v>135</v>
      </c>
      <c r="C138" s="12">
        <v>58522</v>
      </c>
      <c r="D138" s="12">
        <v>59838</v>
      </c>
      <c r="E138" s="13">
        <f t="shared" si="3"/>
        <v>1316</v>
      </c>
      <c r="F138" s="68">
        <v>5.13</v>
      </c>
      <c r="G138" s="13">
        <f t="shared" si="2"/>
        <v>6751.08</v>
      </c>
      <c r="H138" s="13">
        <v>18000</v>
      </c>
      <c r="I138" s="109">
        <v>241760</v>
      </c>
      <c r="J138" s="50">
        <v>45712</v>
      </c>
      <c r="K138" s="13">
        <f>янв.25!K138+фев.25!H138-фев.25!G138</f>
        <v>5076.4799999999996</v>
      </c>
    </row>
    <row r="139" spans="1:12" x14ac:dyDescent="0.25">
      <c r="A139" s="111"/>
      <c r="B139" s="109">
        <v>136</v>
      </c>
      <c r="C139" s="12"/>
      <c r="D139" s="12"/>
      <c r="E139" s="13">
        <f t="shared" si="3"/>
        <v>0</v>
      </c>
      <c r="F139" s="13">
        <v>7.33</v>
      </c>
      <c r="G139" s="13">
        <f t="shared" ref="G139:G202" si="4">F139*E139</f>
        <v>0</v>
      </c>
      <c r="H139" s="13"/>
      <c r="I139" s="109"/>
      <c r="J139" s="50"/>
      <c r="K139" s="13">
        <f>янв.25!K139+фев.25!H139-фев.25!G139</f>
        <v>0</v>
      </c>
    </row>
    <row r="140" spans="1:12" x14ac:dyDescent="0.25">
      <c r="A140" s="111"/>
      <c r="B140" s="109">
        <v>137</v>
      </c>
      <c r="C140" s="12">
        <v>1275</v>
      </c>
      <c r="D140" s="12">
        <v>1275</v>
      </c>
      <c r="E140" s="13">
        <f t="shared" si="3"/>
        <v>0</v>
      </c>
      <c r="F140" s="13">
        <v>7.33</v>
      </c>
      <c r="G140" s="13">
        <f t="shared" si="4"/>
        <v>0</v>
      </c>
      <c r="H140" s="13"/>
      <c r="I140" s="109"/>
      <c r="J140" s="50"/>
      <c r="K140" s="13">
        <f>янв.25!K140+фев.25!H140-фев.25!G140</f>
        <v>-21.990000000000002</v>
      </c>
    </row>
    <row r="141" spans="1:12" x14ac:dyDescent="0.25">
      <c r="A141" s="15"/>
      <c r="B141" s="109">
        <v>138</v>
      </c>
      <c r="C141" s="12">
        <v>3084</v>
      </c>
      <c r="D141" s="12">
        <v>4203</v>
      </c>
      <c r="E141" s="13">
        <f t="shared" ref="E141:E204" si="5">D141-C141</f>
        <v>1119</v>
      </c>
      <c r="F141" s="68">
        <v>5.13</v>
      </c>
      <c r="G141" s="13">
        <f t="shared" si="4"/>
        <v>5740.47</v>
      </c>
      <c r="H141" s="13">
        <v>5000</v>
      </c>
      <c r="I141" s="109">
        <v>489758</v>
      </c>
      <c r="J141" s="50">
        <v>45701</v>
      </c>
      <c r="K141" s="13">
        <f>янв.25!K141+фев.25!H141-фев.25!G141</f>
        <v>-7147.84</v>
      </c>
      <c r="L141">
        <v>14957047</v>
      </c>
    </row>
    <row r="142" spans="1:12" x14ac:dyDescent="0.25">
      <c r="A142" s="15"/>
      <c r="B142" s="109">
        <v>139</v>
      </c>
      <c r="C142" s="12"/>
      <c r="D142" s="12"/>
      <c r="E142" s="13">
        <f t="shared" si="5"/>
        <v>0</v>
      </c>
      <c r="F142" s="13">
        <v>7.33</v>
      </c>
      <c r="G142" s="13">
        <f t="shared" si="4"/>
        <v>0</v>
      </c>
      <c r="H142" s="13"/>
      <c r="I142" s="109"/>
      <c r="J142" s="50"/>
      <c r="K142" s="13">
        <f>янв.25!K142+фев.25!H142-фев.25!G142</f>
        <v>0</v>
      </c>
    </row>
    <row r="143" spans="1:12" x14ac:dyDescent="0.25">
      <c r="A143" s="111"/>
      <c r="B143" s="109">
        <v>140</v>
      </c>
      <c r="C143" s="12">
        <v>5005</v>
      </c>
      <c r="D143" s="12">
        <v>5005</v>
      </c>
      <c r="E143" s="13">
        <f t="shared" si="5"/>
        <v>0</v>
      </c>
      <c r="F143" s="68">
        <v>5.13</v>
      </c>
      <c r="G143" s="13">
        <f t="shared" si="4"/>
        <v>0</v>
      </c>
      <c r="H143" s="13"/>
      <c r="I143" s="109"/>
      <c r="J143" s="50"/>
      <c r="K143" s="13">
        <f>янв.25!K143+фев.25!H143-фев.25!G143</f>
        <v>0</v>
      </c>
    </row>
    <row r="144" spans="1:12" x14ac:dyDescent="0.25">
      <c r="A144" s="111"/>
      <c r="B144" s="109">
        <v>141</v>
      </c>
      <c r="C144" s="12">
        <v>140</v>
      </c>
      <c r="D144" s="12">
        <v>140</v>
      </c>
      <c r="E144" s="13">
        <f t="shared" si="5"/>
        <v>0</v>
      </c>
      <c r="F144" s="13">
        <v>7.33</v>
      </c>
      <c r="G144" s="13">
        <f t="shared" si="4"/>
        <v>0</v>
      </c>
      <c r="H144" s="13"/>
      <c r="I144" s="109"/>
      <c r="J144" s="50"/>
      <c r="K144" s="13">
        <f>янв.25!K144+фев.25!H144-фев.25!G144</f>
        <v>0</v>
      </c>
    </row>
    <row r="145" spans="1:11" x14ac:dyDescent="0.25">
      <c r="A145" s="111"/>
      <c r="B145" s="109">
        <v>142</v>
      </c>
      <c r="C145" s="12"/>
      <c r="D145" s="12"/>
      <c r="E145" s="13">
        <f t="shared" si="5"/>
        <v>0</v>
      </c>
      <c r="F145" s="13">
        <v>7.33</v>
      </c>
      <c r="G145" s="13">
        <f t="shared" si="4"/>
        <v>0</v>
      </c>
      <c r="H145" s="13"/>
      <c r="I145" s="109"/>
      <c r="J145" s="50"/>
      <c r="K145" s="13">
        <f>янв.25!K145+фев.25!H145-фев.25!G145</f>
        <v>0</v>
      </c>
    </row>
    <row r="146" spans="1:11" x14ac:dyDescent="0.25">
      <c r="A146" s="111"/>
      <c r="B146" s="109">
        <v>143</v>
      </c>
      <c r="C146" s="12">
        <v>8044</v>
      </c>
      <c r="D146" s="12">
        <v>8044</v>
      </c>
      <c r="E146" s="13">
        <f t="shared" si="5"/>
        <v>0</v>
      </c>
      <c r="F146" s="68">
        <v>5.13</v>
      </c>
      <c r="G146" s="13">
        <f t="shared" si="4"/>
        <v>0</v>
      </c>
      <c r="H146" s="13"/>
      <c r="I146" s="109"/>
      <c r="J146" s="50"/>
      <c r="K146" s="13">
        <f>янв.25!K146+фев.25!H146-фев.25!G146</f>
        <v>-825.93</v>
      </c>
    </row>
    <row r="147" spans="1:11" x14ac:dyDescent="0.25">
      <c r="A147" s="111"/>
      <c r="B147" s="109">
        <v>144</v>
      </c>
      <c r="C147" s="12">
        <v>5551</v>
      </c>
      <c r="D147" s="12">
        <v>5551</v>
      </c>
      <c r="E147" s="13">
        <f t="shared" si="5"/>
        <v>0</v>
      </c>
      <c r="F147" s="13">
        <v>7.33</v>
      </c>
      <c r="G147" s="13">
        <f t="shared" si="4"/>
        <v>0</v>
      </c>
      <c r="H147" s="13"/>
      <c r="I147" s="109"/>
      <c r="J147" s="50"/>
      <c r="K147" s="13">
        <f>янв.25!K147+фев.25!H147-фев.25!G147</f>
        <v>-718.34</v>
      </c>
    </row>
    <row r="148" spans="1:11" x14ac:dyDescent="0.25">
      <c r="A148" s="111"/>
      <c r="B148" s="109">
        <v>145</v>
      </c>
      <c r="C148" s="12"/>
      <c r="D148" s="12"/>
      <c r="E148" s="13">
        <f t="shared" si="5"/>
        <v>0</v>
      </c>
      <c r="F148" s="13">
        <v>7.33</v>
      </c>
      <c r="G148" s="13">
        <f t="shared" si="4"/>
        <v>0</v>
      </c>
      <c r="H148" s="13"/>
      <c r="I148" s="109"/>
      <c r="J148" s="50"/>
      <c r="K148" s="13">
        <f>янв.25!K148+фев.25!H148-фев.25!G148</f>
        <v>0</v>
      </c>
    </row>
    <row r="149" spans="1:11" x14ac:dyDescent="0.25">
      <c r="A149" s="111"/>
      <c r="B149" s="109">
        <v>146</v>
      </c>
      <c r="C149" s="12"/>
      <c r="D149" s="12"/>
      <c r="E149" s="13">
        <f t="shared" si="5"/>
        <v>0</v>
      </c>
      <c r="F149" s="13">
        <v>7.33</v>
      </c>
      <c r="G149" s="13">
        <f t="shared" si="4"/>
        <v>0</v>
      </c>
      <c r="H149" s="13"/>
      <c r="I149" s="109"/>
      <c r="J149" s="50"/>
      <c r="K149" s="13">
        <f>янв.25!K149+фев.25!H149-фев.25!G149</f>
        <v>0</v>
      </c>
    </row>
    <row r="150" spans="1:11" x14ac:dyDescent="0.25">
      <c r="A150" s="111"/>
      <c r="B150" s="109">
        <v>147</v>
      </c>
      <c r="C150" s="12">
        <v>287</v>
      </c>
      <c r="D150" s="12">
        <v>287</v>
      </c>
      <c r="E150" s="13">
        <f t="shared" si="5"/>
        <v>0</v>
      </c>
      <c r="F150" s="13">
        <v>7.33</v>
      </c>
      <c r="G150" s="13">
        <f t="shared" si="4"/>
        <v>0</v>
      </c>
      <c r="H150" s="13"/>
      <c r="I150" s="109"/>
      <c r="J150" s="50"/>
      <c r="K150" s="13">
        <f>янв.25!K150+фев.25!H150-фев.25!G150</f>
        <v>0</v>
      </c>
    </row>
    <row r="151" spans="1:11" x14ac:dyDescent="0.25">
      <c r="A151" s="111"/>
      <c r="B151" s="109" t="s">
        <v>20</v>
      </c>
      <c r="C151" s="12">
        <v>24018</v>
      </c>
      <c r="D151" s="12">
        <v>24018</v>
      </c>
      <c r="E151" s="13">
        <f t="shared" si="5"/>
        <v>0</v>
      </c>
      <c r="F151" s="13">
        <v>7.33</v>
      </c>
      <c r="G151" s="13">
        <f t="shared" si="4"/>
        <v>0</v>
      </c>
      <c r="H151" s="13"/>
      <c r="I151" s="109"/>
      <c r="J151" s="50"/>
      <c r="K151" s="13">
        <f>янв.25!K151+фев.25!H151-фев.25!G151</f>
        <v>-65.97</v>
      </c>
    </row>
    <row r="152" spans="1:11" x14ac:dyDescent="0.25">
      <c r="A152" s="111"/>
      <c r="B152" s="109">
        <v>149</v>
      </c>
      <c r="C152" s="12">
        <v>360</v>
      </c>
      <c r="D152" s="12">
        <v>360</v>
      </c>
      <c r="E152" s="13">
        <f t="shared" si="5"/>
        <v>0</v>
      </c>
      <c r="F152" s="13">
        <v>7.33</v>
      </c>
      <c r="G152" s="13">
        <f t="shared" si="4"/>
        <v>0</v>
      </c>
      <c r="H152" s="13"/>
      <c r="I152" s="109"/>
      <c r="J152" s="50"/>
      <c r="K152" s="13">
        <f>янв.25!K152+фев.25!H152-фев.25!G152</f>
        <v>0</v>
      </c>
    </row>
    <row r="153" spans="1:11" x14ac:dyDescent="0.25">
      <c r="A153" s="111"/>
      <c r="B153" s="109">
        <v>150</v>
      </c>
      <c r="C153" s="12">
        <v>10383</v>
      </c>
      <c r="D153" s="12">
        <v>10383</v>
      </c>
      <c r="E153" s="13">
        <f t="shared" si="5"/>
        <v>0</v>
      </c>
      <c r="F153" s="13">
        <v>7.33</v>
      </c>
      <c r="G153" s="13">
        <f t="shared" si="4"/>
        <v>0</v>
      </c>
      <c r="H153" s="13"/>
      <c r="I153" s="109"/>
      <c r="J153" s="50"/>
      <c r="K153" s="13">
        <f>янв.25!K153+фев.25!H153-фев.25!G153</f>
        <v>0</v>
      </c>
    </row>
    <row r="154" spans="1:11" x14ac:dyDescent="0.25">
      <c r="A154" s="19"/>
      <c r="B154" s="109">
        <v>151</v>
      </c>
      <c r="C154" s="12">
        <v>512</v>
      </c>
      <c r="D154" s="12">
        <v>512</v>
      </c>
      <c r="E154" s="13">
        <f t="shared" si="5"/>
        <v>0</v>
      </c>
      <c r="F154" s="13">
        <v>7.33</v>
      </c>
      <c r="G154" s="13">
        <f t="shared" si="4"/>
        <v>0</v>
      </c>
      <c r="H154" s="13"/>
      <c r="I154" s="109"/>
      <c r="J154" s="50"/>
      <c r="K154" s="13">
        <f>янв.25!K154+фев.25!H154-фев.25!G154</f>
        <v>0</v>
      </c>
    </row>
    <row r="155" spans="1:11" x14ac:dyDescent="0.25">
      <c r="A155" s="111"/>
      <c r="B155" s="109">
        <v>152</v>
      </c>
      <c r="C155" s="12">
        <v>2204</v>
      </c>
      <c r="D155" s="12">
        <v>2204</v>
      </c>
      <c r="E155" s="13">
        <f t="shared" si="5"/>
        <v>0</v>
      </c>
      <c r="F155" s="70">
        <v>5.13</v>
      </c>
      <c r="G155" s="13">
        <f t="shared" si="4"/>
        <v>0</v>
      </c>
      <c r="H155" s="13"/>
      <c r="I155" s="109"/>
      <c r="J155" s="50"/>
      <c r="K155" s="13">
        <f>янв.25!K155+фев.25!H155-фев.25!G155</f>
        <v>0</v>
      </c>
    </row>
    <row r="156" spans="1:11" x14ac:dyDescent="0.25">
      <c r="A156" s="111"/>
      <c r="B156" s="109">
        <v>153</v>
      </c>
      <c r="C156" s="12">
        <v>27561</v>
      </c>
      <c r="D156" s="12">
        <v>30311</v>
      </c>
      <c r="E156" s="13">
        <f t="shared" si="5"/>
        <v>2750</v>
      </c>
      <c r="F156" s="70">
        <v>5.13</v>
      </c>
      <c r="G156" s="13">
        <f t="shared" si="4"/>
        <v>14107.5</v>
      </c>
      <c r="H156" s="13">
        <v>13500</v>
      </c>
      <c r="I156" s="109">
        <v>28156</v>
      </c>
      <c r="J156" s="50">
        <v>45716</v>
      </c>
      <c r="K156" s="13">
        <f>янв.25!K156+фев.25!H156-фев.25!G156</f>
        <v>-4063.49</v>
      </c>
    </row>
    <row r="157" spans="1:11" x14ac:dyDescent="0.25">
      <c r="A157" s="111"/>
      <c r="B157" s="109">
        <v>154</v>
      </c>
      <c r="C157" s="12"/>
      <c r="D157" s="12"/>
      <c r="E157" s="13">
        <f t="shared" si="5"/>
        <v>0</v>
      </c>
      <c r="F157" s="13">
        <v>7.33</v>
      </c>
      <c r="G157" s="13">
        <f t="shared" si="4"/>
        <v>0</v>
      </c>
      <c r="H157" s="13"/>
      <c r="I157" s="109"/>
      <c r="J157" s="50"/>
      <c r="K157" s="13">
        <f>янв.25!K157+фев.25!H157-фев.25!G157</f>
        <v>0</v>
      </c>
    </row>
    <row r="158" spans="1:11" x14ac:dyDescent="0.25">
      <c r="A158" s="111"/>
      <c r="B158" s="109">
        <v>155</v>
      </c>
      <c r="C158" s="12">
        <v>1355</v>
      </c>
      <c r="D158" s="12">
        <v>1355</v>
      </c>
      <c r="E158" s="13">
        <f t="shared" si="5"/>
        <v>0</v>
      </c>
      <c r="F158" s="13">
        <v>7.33</v>
      </c>
      <c r="G158" s="13">
        <f t="shared" si="4"/>
        <v>0</v>
      </c>
      <c r="H158" s="13"/>
      <c r="I158" s="109"/>
      <c r="J158" s="50"/>
      <c r="K158" s="13">
        <f>янв.25!K158+фев.25!H158-фев.25!G158</f>
        <v>0</v>
      </c>
    </row>
    <row r="159" spans="1:11" x14ac:dyDescent="0.25">
      <c r="A159" s="111"/>
      <c r="B159" s="109">
        <v>156</v>
      </c>
      <c r="C159" s="12">
        <v>41379</v>
      </c>
      <c r="D159" s="12">
        <v>42590</v>
      </c>
      <c r="E159" s="13">
        <f t="shared" si="5"/>
        <v>1211</v>
      </c>
      <c r="F159" s="68">
        <v>5.13</v>
      </c>
      <c r="G159" s="13">
        <f t="shared" si="4"/>
        <v>6212.43</v>
      </c>
      <c r="H159" s="13">
        <v>8000</v>
      </c>
      <c r="I159" s="109">
        <v>882310</v>
      </c>
      <c r="J159" s="50">
        <v>45716</v>
      </c>
      <c r="K159" s="13">
        <f>янв.25!K159+фев.25!H159-фев.25!G159</f>
        <v>-286.69999999999982</v>
      </c>
    </row>
    <row r="160" spans="1:11" x14ac:dyDescent="0.25">
      <c r="A160" s="111"/>
      <c r="B160" s="109">
        <v>157</v>
      </c>
      <c r="C160" s="12">
        <v>7692</v>
      </c>
      <c r="D160" s="12">
        <v>7724</v>
      </c>
      <c r="E160" s="13">
        <f t="shared" si="5"/>
        <v>32</v>
      </c>
      <c r="F160" s="68">
        <v>5.13</v>
      </c>
      <c r="G160" s="13">
        <f t="shared" si="4"/>
        <v>164.16</v>
      </c>
      <c r="H160" s="13"/>
      <c r="I160" s="109"/>
      <c r="J160" s="50"/>
      <c r="K160" s="13">
        <f>янв.25!K160+фев.25!H160-фев.25!G160</f>
        <v>-205.2</v>
      </c>
    </row>
    <row r="161" spans="1:11" x14ac:dyDescent="0.25">
      <c r="A161" s="111"/>
      <c r="B161" s="109">
        <v>158</v>
      </c>
      <c r="C161" s="12">
        <v>1089</v>
      </c>
      <c r="D161" s="12">
        <v>1089</v>
      </c>
      <c r="E161" s="13">
        <f t="shared" si="5"/>
        <v>0</v>
      </c>
      <c r="F161" s="13">
        <v>7.33</v>
      </c>
      <c r="G161" s="13">
        <f t="shared" si="4"/>
        <v>0</v>
      </c>
      <c r="H161" s="13"/>
      <c r="I161" s="109"/>
      <c r="J161" s="50"/>
      <c r="K161" s="13">
        <f>янв.25!K161+фев.25!H161-фев.25!G161</f>
        <v>0</v>
      </c>
    </row>
    <row r="162" spans="1:11" x14ac:dyDescent="0.25">
      <c r="A162" s="111"/>
      <c r="B162" s="109">
        <v>159</v>
      </c>
      <c r="C162" s="12">
        <v>1243</v>
      </c>
      <c r="D162" s="12">
        <v>1243</v>
      </c>
      <c r="E162" s="13">
        <f t="shared" si="5"/>
        <v>0</v>
      </c>
      <c r="F162" s="13">
        <v>7.33</v>
      </c>
      <c r="G162" s="13">
        <f t="shared" si="4"/>
        <v>0</v>
      </c>
      <c r="H162" s="13"/>
      <c r="I162" s="109"/>
      <c r="J162" s="50"/>
      <c r="K162" s="13">
        <f>янв.25!K162+фев.25!H162-фев.25!G162</f>
        <v>0</v>
      </c>
    </row>
    <row r="163" spans="1:11" x14ac:dyDescent="0.25">
      <c r="A163" s="111"/>
      <c r="B163" s="109">
        <v>160</v>
      </c>
      <c r="C163" s="12">
        <v>2890</v>
      </c>
      <c r="D163" s="12">
        <v>2890</v>
      </c>
      <c r="E163" s="13">
        <f t="shared" si="5"/>
        <v>0</v>
      </c>
      <c r="F163" s="13">
        <v>7.33</v>
      </c>
      <c r="G163" s="13">
        <f t="shared" si="4"/>
        <v>0</v>
      </c>
      <c r="H163" s="13"/>
      <c r="I163" s="109"/>
      <c r="J163" s="50"/>
      <c r="K163" s="13">
        <f>янв.25!K163+фев.25!H163-фев.25!G163</f>
        <v>0</v>
      </c>
    </row>
    <row r="164" spans="1:11" x14ac:dyDescent="0.25">
      <c r="A164" s="66"/>
      <c r="B164" s="109">
        <v>161</v>
      </c>
      <c r="C164" s="12"/>
      <c r="D164" s="12"/>
      <c r="E164" s="13">
        <f t="shared" si="5"/>
        <v>0</v>
      </c>
      <c r="F164" s="13">
        <v>7.33</v>
      </c>
      <c r="G164" s="13">
        <f t="shared" si="4"/>
        <v>0</v>
      </c>
      <c r="H164" s="13"/>
      <c r="I164" s="109"/>
      <c r="J164" s="50"/>
      <c r="K164" s="13">
        <f>янв.25!K164+фев.25!H164-фев.25!G164</f>
        <v>0</v>
      </c>
    </row>
    <row r="165" spans="1:11" x14ac:dyDescent="0.25">
      <c r="A165" s="111"/>
      <c r="B165" s="109">
        <v>162</v>
      </c>
      <c r="C165" s="12">
        <v>5475</v>
      </c>
      <c r="D165" s="12">
        <v>5485</v>
      </c>
      <c r="E165" s="13">
        <f t="shared" si="5"/>
        <v>10</v>
      </c>
      <c r="F165" s="13">
        <v>7.33</v>
      </c>
      <c r="G165" s="13">
        <f t="shared" si="4"/>
        <v>73.3</v>
      </c>
      <c r="H165" s="13">
        <v>3000</v>
      </c>
      <c r="I165" s="109">
        <v>772341</v>
      </c>
      <c r="J165" s="50">
        <v>45691</v>
      </c>
      <c r="K165" s="13">
        <f>янв.25!K165+фев.25!H165-фев.25!G165</f>
        <v>2816.75</v>
      </c>
    </row>
    <row r="166" spans="1:11" x14ac:dyDescent="0.25">
      <c r="A166" s="111"/>
      <c r="B166" s="109" t="s">
        <v>21</v>
      </c>
      <c r="C166" s="12">
        <v>72651</v>
      </c>
      <c r="D166" s="12">
        <v>75397</v>
      </c>
      <c r="E166" s="13">
        <f t="shared" si="5"/>
        <v>2746</v>
      </c>
      <c r="F166" s="68">
        <v>5.13</v>
      </c>
      <c r="G166" s="13">
        <f t="shared" si="4"/>
        <v>14086.98</v>
      </c>
      <c r="H166" s="13"/>
      <c r="I166" s="109"/>
      <c r="J166" s="50"/>
      <c r="K166" s="13">
        <f>янв.25!K166+фев.25!H166-фев.25!G166</f>
        <v>-29641.14</v>
      </c>
    </row>
    <row r="167" spans="1:11" x14ac:dyDescent="0.25">
      <c r="A167" s="111"/>
      <c r="B167" s="109">
        <v>164</v>
      </c>
      <c r="C167" s="12">
        <v>600</v>
      </c>
      <c r="D167" s="12">
        <v>600</v>
      </c>
      <c r="E167" s="13">
        <f t="shared" si="5"/>
        <v>0</v>
      </c>
      <c r="F167" s="13">
        <v>7.33</v>
      </c>
      <c r="G167" s="13">
        <f t="shared" si="4"/>
        <v>0</v>
      </c>
      <c r="H167" s="13"/>
      <c r="I167" s="109"/>
      <c r="J167" s="50"/>
      <c r="K167" s="13">
        <f>янв.25!K167+фев.25!H167-фев.25!G167</f>
        <v>-4390.67</v>
      </c>
    </row>
    <row r="168" spans="1:11" x14ac:dyDescent="0.25">
      <c r="A168" s="111"/>
      <c r="B168" s="109">
        <v>165</v>
      </c>
      <c r="C168" s="12">
        <v>32268</v>
      </c>
      <c r="D168" s="12">
        <v>32268</v>
      </c>
      <c r="E168" s="13">
        <f t="shared" si="5"/>
        <v>0</v>
      </c>
      <c r="F168" s="13">
        <v>7.33</v>
      </c>
      <c r="G168" s="13">
        <f t="shared" si="4"/>
        <v>0</v>
      </c>
      <c r="H168" s="13"/>
      <c r="I168" s="109"/>
      <c r="J168" s="50"/>
      <c r="K168" s="13">
        <f>янв.25!K168+фев.25!H168-фев.25!G168</f>
        <v>0</v>
      </c>
    </row>
    <row r="169" spans="1:11" x14ac:dyDescent="0.25">
      <c r="A169" s="111"/>
      <c r="B169" s="109">
        <v>166</v>
      </c>
      <c r="C169" s="12"/>
      <c r="D169" s="12"/>
      <c r="E169" s="13">
        <f t="shared" si="5"/>
        <v>0</v>
      </c>
      <c r="F169" s="13">
        <v>7.33</v>
      </c>
      <c r="G169" s="13">
        <f t="shared" si="4"/>
        <v>0</v>
      </c>
      <c r="H169" s="13"/>
      <c r="I169" s="109"/>
      <c r="J169" s="50"/>
      <c r="K169" s="13">
        <f>янв.25!K169+фев.25!H169-фев.25!G169</f>
        <v>0</v>
      </c>
    </row>
    <row r="170" spans="1:11" x14ac:dyDescent="0.25">
      <c r="A170" s="111"/>
      <c r="B170" s="109">
        <v>167</v>
      </c>
      <c r="C170" s="12"/>
      <c r="D170" s="12"/>
      <c r="E170" s="13">
        <f t="shared" si="5"/>
        <v>0</v>
      </c>
      <c r="F170" s="13">
        <v>7.33</v>
      </c>
      <c r="G170" s="13">
        <f t="shared" si="4"/>
        <v>0</v>
      </c>
      <c r="H170" s="13"/>
      <c r="I170" s="109"/>
      <c r="J170" s="50"/>
      <c r="K170" s="13">
        <f>янв.25!K170+фев.25!H170-фев.25!G170</f>
        <v>0</v>
      </c>
    </row>
    <row r="171" spans="1:11" x14ac:dyDescent="0.25">
      <c r="A171" s="111"/>
      <c r="B171" s="109">
        <v>168</v>
      </c>
      <c r="C171" s="12">
        <v>18945</v>
      </c>
      <c r="D171" s="12">
        <v>18951</v>
      </c>
      <c r="E171" s="13">
        <f t="shared" si="5"/>
        <v>6</v>
      </c>
      <c r="F171" s="13">
        <v>7.33</v>
      </c>
      <c r="G171" s="13">
        <f t="shared" si="4"/>
        <v>43.980000000000004</v>
      </c>
      <c r="H171" s="13">
        <v>1495.32</v>
      </c>
      <c r="I171" s="109">
        <v>419213</v>
      </c>
      <c r="J171" s="50">
        <v>45705</v>
      </c>
      <c r="K171" s="13">
        <f>янв.25!K171+фев.25!H171-фев.25!G171</f>
        <v>-29.320000000000149</v>
      </c>
    </row>
    <row r="172" spans="1:11" x14ac:dyDescent="0.25">
      <c r="A172" s="111"/>
      <c r="B172" s="109">
        <v>169</v>
      </c>
      <c r="C172" s="12"/>
      <c r="D172" s="12"/>
      <c r="E172" s="13">
        <f t="shared" si="5"/>
        <v>0</v>
      </c>
      <c r="F172" s="13">
        <v>7.33</v>
      </c>
      <c r="G172" s="13">
        <f t="shared" si="4"/>
        <v>0</v>
      </c>
      <c r="H172" s="13"/>
      <c r="I172" s="109"/>
      <c r="J172" s="50"/>
      <c r="K172" s="13">
        <f>янв.25!K172+фев.25!H172-фев.25!G172</f>
        <v>0</v>
      </c>
    </row>
    <row r="173" spans="1:11" x14ac:dyDescent="0.25">
      <c r="A173" s="111"/>
      <c r="B173" s="109">
        <v>170</v>
      </c>
      <c r="C173" s="12">
        <v>2389</v>
      </c>
      <c r="D173" s="12">
        <v>2389</v>
      </c>
      <c r="E173" s="13">
        <f t="shared" si="5"/>
        <v>0</v>
      </c>
      <c r="F173" s="13">
        <v>7.33</v>
      </c>
      <c r="G173" s="13">
        <f t="shared" si="4"/>
        <v>0</v>
      </c>
      <c r="H173" s="13"/>
      <c r="I173" s="109"/>
      <c r="J173" s="50"/>
      <c r="K173" s="13">
        <f>янв.25!K173+фев.25!H173-фев.25!G173</f>
        <v>0</v>
      </c>
    </row>
    <row r="174" spans="1:11" x14ac:dyDescent="0.25">
      <c r="A174" s="111"/>
      <c r="B174" s="109">
        <v>171</v>
      </c>
      <c r="C174" s="12">
        <v>22810</v>
      </c>
      <c r="D174" s="12">
        <v>22810</v>
      </c>
      <c r="E174" s="13">
        <f t="shared" si="5"/>
        <v>0</v>
      </c>
      <c r="F174" s="70">
        <v>5.13</v>
      </c>
      <c r="G174" s="13">
        <f t="shared" si="4"/>
        <v>0</v>
      </c>
      <c r="H174" s="13"/>
      <c r="I174" s="109"/>
      <c r="J174" s="50"/>
      <c r="K174" s="13">
        <f>янв.25!K174+фев.25!H174-фев.25!G174</f>
        <v>0</v>
      </c>
    </row>
    <row r="175" spans="1:11" x14ac:dyDescent="0.25">
      <c r="A175" s="111"/>
      <c r="B175" s="109">
        <v>172</v>
      </c>
      <c r="C175" s="12">
        <v>72238</v>
      </c>
      <c r="D175" s="12">
        <v>72308</v>
      </c>
      <c r="E175" s="13">
        <f t="shared" si="5"/>
        <v>70</v>
      </c>
      <c r="F175" s="13">
        <v>7.33</v>
      </c>
      <c r="G175" s="13">
        <f t="shared" si="4"/>
        <v>513.1</v>
      </c>
      <c r="H175" s="13"/>
      <c r="I175" s="109"/>
      <c r="J175" s="50"/>
      <c r="K175" s="13">
        <f>янв.25!K175+фев.25!H175-фев.25!G175</f>
        <v>-7549.9000000000005</v>
      </c>
    </row>
    <row r="176" spans="1:11" x14ac:dyDescent="0.25">
      <c r="A176" s="111"/>
      <c r="B176" s="109">
        <v>173</v>
      </c>
      <c r="C176" s="12">
        <v>138298</v>
      </c>
      <c r="D176" s="12">
        <v>139471</v>
      </c>
      <c r="E176" s="13">
        <f t="shared" si="5"/>
        <v>1173</v>
      </c>
      <c r="F176" s="68">
        <v>5.13</v>
      </c>
      <c r="G176" s="13">
        <f t="shared" si="4"/>
        <v>6017.49</v>
      </c>
      <c r="H176" s="13">
        <v>8000</v>
      </c>
      <c r="I176" s="109">
        <v>4077</v>
      </c>
      <c r="J176" s="50">
        <v>45698</v>
      </c>
      <c r="K176" s="13">
        <f>янв.25!K176+фев.25!H176-фев.25!G176</f>
        <v>561.79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5"/>
        <v>0</v>
      </c>
      <c r="F177" s="13">
        <v>7.33</v>
      </c>
      <c r="G177" s="13">
        <f t="shared" si="4"/>
        <v>0</v>
      </c>
      <c r="H177" s="13"/>
      <c r="I177" s="109"/>
      <c r="J177" s="50"/>
      <c r="K177" s="13">
        <f>янв.25!K177+фев.25!H177-фев.25!G177</f>
        <v>0</v>
      </c>
    </row>
    <row r="178" spans="1:11" x14ac:dyDescent="0.25">
      <c r="A178" s="111"/>
      <c r="B178" s="109">
        <f>175</f>
        <v>175</v>
      </c>
      <c r="C178" s="12">
        <v>5204</v>
      </c>
      <c r="D178" s="12">
        <v>5204</v>
      </c>
      <c r="E178" s="13">
        <f t="shared" si="5"/>
        <v>0</v>
      </c>
      <c r="F178" s="13">
        <v>7.33</v>
      </c>
      <c r="G178" s="13">
        <f t="shared" si="4"/>
        <v>0</v>
      </c>
      <c r="H178" s="13"/>
      <c r="I178" s="109"/>
      <c r="J178" s="50"/>
      <c r="K178" s="13">
        <f>янв.25!K178+фев.25!H178-фев.25!G178</f>
        <v>0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5"/>
        <v>0</v>
      </c>
      <c r="F179" s="13">
        <v>7.33</v>
      </c>
      <c r="G179" s="13">
        <f t="shared" si="4"/>
        <v>0</v>
      </c>
      <c r="H179" s="13"/>
      <c r="I179" s="109"/>
      <c r="J179" s="50"/>
      <c r="K179" s="13">
        <f>янв.25!K179+фев.25!H179-фев.25!G179</f>
        <v>0</v>
      </c>
    </row>
    <row r="180" spans="1:11" x14ac:dyDescent="0.25">
      <c r="A180" s="111"/>
      <c r="B180" s="109">
        <v>177</v>
      </c>
      <c r="C180" s="12">
        <v>12020</v>
      </c>
      <c r="D180" s="12">
        <v>12668</v>
      </c>
      <c r="E180" s="13">
        <f t="shared" si="5"/>
        <v>648</v>
      </c>
      <c r="F180" s="13">
        <v>7.33</v>
      </c>
      <c r="G180" s="13">
        <f t="shared" si="4"/>
        <v>4749.84</v>
      </c>
      <c r="H180" s="13"/>
      <c r="I180" s="109"/>
      <c r="J180" s="50"/>
      <c r="K180" s="13">
        <f>янв.25!K180+фев.25!H180-фев.25!G180</f>
        <v>-9587.64</v>
      </c>
    </row>
    <row r="181" spans="1:11" x14ac:dyDescent="0.25">
      <c r="A181" s="111"/>
      <c r="B181" s="109">
        <v>178</v>
      </c>
      <c r="C181" s="12"/>
      <c r="D181" s="12"/>
      <c r="E181" s="13">
        <f t="shared" si="5"/>
        <v>0</v>
      </c>
      <c r="F181" s="13">
        <v>7.33</v>
      </c>
      <c r="G181" s="13">
        <f t="shared" si="4"/>
        <v>0</v>
      </c>
      <c r="H181" s="13"/>
      <c r="I181" s="109"/>
      <c r="J181" s="50"/>
      <c r="K181" s="13">
        <f>янв.25!K181+фев.25!H181-фев.25!G181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5"/>
        <v>0</v>
      </c>
      <c r="F182" s="13">
        <v>7.33</v>
      </c>
      <c r="G182" s="13">
        <f t="shared" si="4"/>
        <v>0</v>
      </c>
      <c r="H182" s="13"/>
      <c r="I182" s="109"/>
      <c r="J182" s="50"/>
      <c r="K182" s="13">
        <f>янв.25!K182+фев.25!H182-фев.25!G182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5"/>
        <v>0</v>
      </c>
      <c r="F183" s="13">
        <v>7.33</v>
      </c>
      <c r="G183" s="13">
        <f t="shared" si="4"/>
        <v>0</v>
      </c>
      <c r="H183" s="13"/>
      <c r="I183" s="109"/>
      <c r="J183" s="50"/>
      <c r="K183" s="13">
        <f>янв.25!K183+фев.25!H183-фев.25!G183</f>
        <v>0</v>
      </c>
    </row>
    <row r="184" spans="1:11" x14ac:dyDescent="0.25">
      <c r="A184" s="111"/>
      <c r="B184" s="109">
        <v>181</v>
      </c>
      <c r="C184" s="12">
        <v>60</v>
      </c>
      <c r="D184" s="12">
        <v>60</v>
      </c>
      <c r="E184" s="13">
        <f t="shared" si="5"/>
        <v>0</v>
      </c>
      <c r="F184" s="13">
        <v>7.33</v>
      </c>
      <c r="G184" s="13">
        <f t="shared" si="4"/>
        <v>0</v>
      </c>
      <c r="H184" s="13"/>
      <c r="I184" s="109"/>
      <c r="J184" s="50"/>
      <c r="K184" s="13">
        <f>янв.25!K184+фев.25!H184-фев.25!G184</f>
        <v>390.21000000000004</v>
      </c>
    </row>
    <row r="185" spans="1:11" x14ac:dyDescent="0.25">
      <c r="A185" s="111"/>
      <c r="B185" s="109">
        <v>182</v>
      </c>
      <c r="C185" s="12"/>
      <c r="D185" s="12"/>
      <c r="E185" s="13">
        <f t="shared" si="5"/>
        <v>0</v>
      </c>
      <c r="F185" s="13">
        <v>7.33</v>
      </c>
      <c r="G185" s="13">
        <f t="shared" si="4"/>
        <v>0</v>
      </c>
      <c r="H185" s="13"/>
      <c r="I185" s="109"/>
      <c r="J185" s="50"/>
      <c r="K185" s="13">
        <f>янв.25!K185+фев.25!H185-фев.25!G185</f>
        <v>0</v>
      </c>
    </row>
    <row r="186" spans="1:11" x14ac:dyDescent="0.25">
      <c r="A186" s="111"/>
      <c r="B186" s="109">
        <v>183</v>
      </c>
      <c r="C186" s="12">
        <v>25</v>
      </c>
      <c r="D186" s="12">
        <v>25</v>
      </c>
      <c r="E186" s="13">
        <f t="shared" si="5"/>
        <v>0</v>
      </c>
      <c r="F186" s="13">
        <v>7.33</v>
      </c>
      <c r="G186" s="13">
        <f t="shared" si="4"/>
        <v>0</v>
      </c>
      <c r="H186" s="13"/>
      <c r="I186" s="109"/>
      <c r="J186" s="50"/>
      <c r="K186" s="13">
        <f>янв.25!K186+фев.25!H186-фев.25!G186</f>
        <v>-7.33</v>
      </c>
    </row>
    <row r="187" spans="1:11" x14ac:dyDescent="0.25">
      <c r="A187" s="111"/>
      <c r="B187" s="109">
        <v>184</v>
      </c>
      <c r="C187" s="12"/>
      <c r="D187" s="12"/>
      <c r="E187" s="13">
        <f t="shared" si="5"/>
        <v>0</v>
      </c>
      <c r="F187" s="13">
        <v>7.33</v>
      </c>
      <c r="G187" s="13">
        <f t="shared" si="4"/>
        <v>0</v>
      </c>
      <c r="H187" s="13"/>
      <c r="I187" s="109"/>
      <c r="J187" s="50"/>
      <c r="K187" s="13">
        <f>янв.25!K187+фев.25!H187-фев.25!G187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5"/>
        <v>0</v>
      </c>
      <c r="F188" s="13">
        <v>7.33</v>
      </c>
      <c r="G188" s="13">
        <f t="shared" si="4"/>
        <v>0</v>
      </c>
      <c r="H188" s="13"/>
      <c r="I188" s="109"/>
      <c r="J188" s="50"/>
      <c r="K188" s="13">
        <f>янв.25!K188+фев.25!H188-фев.25!G188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5"/>
        <v>0</v>
      </c>
      <c r="F189" s="13">
        <v>7.33</v>
      </c>
      <c r="G189" s="13">
        <f t="shared" si="4"/>
        <v>0</v>
      </c>
      <c r="H189" s="13"/>
      <c r="I189" s="109"/>
      <c r="J189" s="50"/>
      <c r="K189" s="13">
        <f>янв.25!K189+фев.25!H189-фев.25!G189</f>
        <v>0</v>
      </c>
    </row>
    <row r="190" spans="1:11" x14ac:dyDescent="0.25">
      <c r="A190" s="111"/>
      <c r="B190" s="109">
        <v>187</v>
      </c>
      <c r="C190" s="12">
        <v>26811</v>
      </c>
      <c r="D190" s="12">
        <v>27833</v>
      </c>
      <c r="E190" s="13">
        <f t="shared" si="5"/>
        <v>1022</v>
      </c>
      <c r="F190" s="13">
        <v>7.33</v>
      </c>
      <c r="G190" s="13">
        <f t="shared" si="4"/>
        <v>7491.26</v>
      </c>
      <c r="H190" s="13">
        <v>7124.76</v>
      </c>
      <c r="I190" s="109">
        <v>353271</v>
      </c>
      <c r="J190" s="50">
        <v>45708</v>
      </c>
      <c r="K190" s="13">
        <f>янв.25!K190+фев.25!H190-фев.25!G190</f>
        <v>-916.25</v>
      </c>
    </row>
    <row r="191" spans="1:11" x14ac:dyDescent="0.25">
      <c r="A191" s="111"/>
      <c r="B191" s="109">
        <v>188</v>
      </c>
      <c r="C191" s="12">
        <v>4276</v>
      </c>
      <c r="D191" s="12">
        <v>4276</v>
      </c>
      <c r="E191" s="13">
        <f t="shared" si="5"/>
        <v>0</v>
      </c>
      <c r="F191" s="13">
        <v>7.33</v>
      </c>
      <c r="G191" s="13">
        <f t="shared" si="4"/>
        <v>0</v>
      </c>
      <c r="H191" s="13"/>
      <c r="I191" s="109"/>
      <c r="J191" s="50"/>
      <c r="K191" s="13">
        <f>янв.25!K191+фев.25!H191-фев.25!G191</f>
        <v>1000</v>
      </c>
    </row>
    <row r="192" spans="1:11" x14ac:dyDescent="0.25">
      <c r="A192" s="111"/>
      <c r="B192" s="109">
        <v>189</v>
      </c>
      <c r="C192" s="12">
        <v>5860</v>
      </c>
      <c r="D192" s="12">
        <v>5860</v>
      </c>
      <c r="E192" s="13">
        <f t="shared" si="5"/>
        <v>0</v>
      </c>
      <c r="F192" s="13">
        <v>7.33</v>
      </c>
      <c r="G192" s="13">
        <f t="shared" si="4"/>
        <v>0</v>
      </c>
      <c r="H192" s="13"/>
      <c r="I192" s="109"/>
      <c r="J192" s="50"/>
      <c r="K192" s="13">
        <f>янв.25!K192+фев.25!H192-фев.25!G192</f>
        <v>0</v>
      </c>
    </row>
    <row r="193" spans="1:11" x14ac:dyDescent="0.25">
      <c r="A193" s="111"/>
      <c r="B193" s="109">
        <v>190</v>
      </c>
      <c r="C193" s="12"/>
      <c r="D193" s="12"/>
      <c r="E193" s="13">
        <f t="shared" si="5"/>
        <v>0</v>
      </c>
      <c r="F193" s="13">
        <v>7.33</v>
      </c>
      <c r="G193" s="13">
        <f t="shared" si="4"/>
        <v>0</v>
      </c>
      <c r="H193" s="13"/>
      <c r="I193" s="109"/>
      <c r="J193" s="50"/>
      <c r="K193" s="13">
        <f>янв.25!K193+фев.25!H193-фев.25!G193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5"/>
        <v>0</v>
      </c>
      <c r="F194" s="13">
        <v>7.33</v>
      </c>
      <c r="G194" s="13">
        <f t="shared" si="4"/>
        <v>0</v>
      </c>
      <c r="H194" s="13"/>
      <c r="I194" s="109"/>
      <c r="J194" s="50"/>
      <c r="K194" s="13">
        <f>янв.25!K194+фев.25!H194-фев.25!G194</f>
        <v>0</v>
      </c>
    </row>
    <row r="195" spans="1:11" x14ac:dyDescent="0.25">
      <c r="A195" s="111"/>
      <c r="B195" s="109">
        <v>192</v>
      </c>
      <c r="C195" s="12">
        <v>7179</v>
      </c>
      <c r="D195" s="12">
        <v>7179</v>
      </c>
      <c r="E195" s="13">
        <f t="shared" si="5"/>
        <v>0</v>
      </c>
      <c r="F195" s="13">
        <v>7.33</v>
      </c>
      <c r="G195" s="13">
        <f t="shared" si="4"/>
        <v>0</v>
      </c>
      <c r="H195" s="13"/>
      <c r="I195" s="109"/>
      <c r="J195" s="50"/>
      <c r="K195" s="13">
        <f>янв.25!K195+фев.25!H195-фев.25!G195</f>
        <v>0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5"/>
        <v>0</v>
      </c>
      <c r="F196" s="13">
        <v>7.33</v>
      </c>
      <c r="G196" s="13">
        <f t="shared" si="4"/>
        <v>0</v>
      </c>
      <c r="H196" s="13">
        <v>1000</v>
      </c>
      <c r="I196" s="109">
        <v>154578</v>
      </c>
      <c r="J196" s="50">
        <v>45692</v>
      </c>
      <c r="K196" s="13">
        <f>янв.25!K196+фев.25!H196-фев.25!G196</f>
        <v>1000</v>
      </c>
    </row>
    <row r="197" spans="1:11" x14ac:dyDescent="0.25">
      <c r="A197" s="111"/>
      <c r="B197" s="109">
        <v>194</v>
      </c>
      <c r="C197" s="12">
        <v>7667</v>
      </c>
      <c r="D197" s="12">
        <v>7695</v>
      </c>
      <c r="E197" s="13">
        <f t="shared" si="5"/>
        <v>28</v>
      </c>
      <c r="F197" s="13">
        <v>7.33</v>
      </c>
      <c r="G197" s="13">
        <f t="shared" si="4"/>
        <v>205.24</v>
      </c>
      <c r="H197" s="13"/>
      <c r="I197" s="109"/>
      <c r="J197" s="50"/>
      <c r="K197" s="13">
        <f>янв.25!K197+фев.25!H197-фев.25!G197</f>
        <v>-447.13</v>
      </c>
    </row>
    <row r="198" spans="1:11" x14ac:dyDescent="0.25">
      <c r="A198" s="111"/>
      <c r="B198" s="109">
        <v>195</v>
      </c>
      <c r="C198" s="12"/>
      <c r="D198" s="12"/>
      <c r="E198" s="13">
        <f t="shared" si="5"/>
        <v>0</v>
      </c>
      <c r="F198" s="13">
        <v>7.33</v>
      </c>
      <c r="G198" s="13">
        <f t="shared" si="4"/>
        <v>0</v>
      </c>
      <c r="H198" s="13"/>
      <c r="I198" s="109"/>
      <c r="J198" s="50"/>
      <c r="K198" s="13">
        <f>янв.25!K198+фев.25!H198-фев.25!G198</f>
        <v>0</v>
      </c>
    </row>
    <row r="199" spans="1:11" x14ac:dyDescent="0.25">
      <c r="A199" s="111"/>
      <c r="B199" s="109">
        <v>196</v>
      </c>
      <c r="C199" s="12">
        <v>14567</v>
      </c>
      <c r="D199" s="12">
        <v>17917</v>
      </c>
      <c r="E199" s="13">
        <f t="shared" si="5"/>
        <v>3350</v>
      </c>
      <c r="F199" s="70">
        <v>5.13</v>
      </c>
      <c r="G199" s="13">
        <f t="shared" si="4"/>
        <v>17185.5</v>
      </c>
      <c r="H199" s="13">
        <v>5000</v>
      </c>
      <c r="I199" s="109">
        <v>649094</v>
      </c>
      <c r="J199" s="50">
        <v>45713</v>
      </c>
      <c r="K199" s="13">
        <f>янв.25!K199+фев.25!H199-фев.25!G199</f>
        <v>-7185.5</v>
      </c>
    </row>
    <row r="200" spans="1:11" x14ac:dyDescent="0.25">
      <c r="A200" s="111"/>
      <c r="B200" s="109">
        <v>197</v>
      </c>
      <c r="C200" s="12">
        <v>10</v>
      </c>
      <c r="D200" s="12">
        <v>41</v>
      </c>
      <c r="E200" s="13">
        <f t="shared" si="5"/>
        <v>31</v>
      </c>
      <c r="F200" s="13">
        <v>7.33</v>
      </c>
      <c r="G200" s="13">
        <f t="shared" si="4"/>
        <v>227.23</v>
      </c>
      <c r="H200" s="13"/>
      <c r="I200" s="109"/>
      <c r="J200" s="50"/>
      <c r="K200" s="13">
        <f>янв.25!K200+фев.25!H200-фев.25!G200</f>
        <v>-227.23</v>
      </c>
    </row>
    <row r="201" spans="1:11" x14ac:dyDescent="0.25">
      <c r="A201" s="111"/>
      <c r="B201" s="109">
        <v>198</v>
      </c>
      <c r="C201" s="12"/>
      <c r="D201" s="12"/>
      <c r="E201" s="13">
        <f t="shared" si="5"/>
        <v>0</v>
      </c>
      <c r="F201" s="13">
        <v>7.33</v>
      </c>
      <c r="G201" s="13">
        <f t="shared" si="4"/>
        <v>0</v>
      </c>
      <c r="H201" s="13"/>
      <c r="I201" s="109"/>
      <c r="J201" s="50"/>
      <c r="K201" s="13">
        <f>янв.25!K201+фев.25!H201-фев.25!G201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5"/>
        <v>0</v>
      </c>
      <c r="F202" s="13">
        <v>7.33</v>
      </c>
      <c r="G202" s="13">
        <f t="shared" si="4"/>
        <v>0</v>
      </c>
      <c r="H202" s="13"/>
      <c r="I202" s="109"/>
      <c r="J202" s="50"/>
      <c r="K202" s="13">
        <f>янв.25!K202+фев.25!H202-фев.25!G202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si="5"/>
        <v>0</v>
      </c>
      <c r="F203" s="13">
        <v>7.33</v>
      </c>
      <c r="G203" s="13">
        <f t="shared" ref="G203:G265" si="6">F203*E203</f>
        <v>0</v>
      </c>
      <c r="H203" s="13"/>
      <c r="I203" s="109"/>
      <c r="J203" s="50"/>
      <c r="K203" s="13">
        <f>янв.25!K203+фев.25!H203-фев.25!G203</f>
        <v>0</v>
      </c>
    </row>
    <row r="204" spans="1:11" x14ac:dyDescent="0.25">
      <c r="A204" s="111"/>
      <c r="B204" s="109">
        <v>201</v>
      </c>
      <c r="C204" s="12">
        <v>14487</v>
      </c>
      <c r="D204" s="12">
        <v>15566</v>
      </c>
      <c r="E204" s="13">
        <f t="shared" si="5"/>
        <v>1079</v>
      </c>
      <c r="F204" s="68">
        <v>5.13</v>
      </c>
      <c r="G204" s="13">
        <f t="shared" si="6"/>
        <v>5535.2699999999995</v>
      </c>
      <c r="H204" s="13"/>
      <c r="I204" s="109"/>
      <c r="J204" s="50"/>
      <c r="K204" s="13">
        <f>янв.25!K204+фев.25!H204-фев.25!G204</f>
        <v>-9726.48</v>
      </c>
    </row>
    <row r="205" spans="1:11" x14ac:dyDescent="0.25">
      <c r="A205" s="111"/>
      <c r="B205" s="109">
        <v>202</v>
      </c>
      <c r="C205" s="12">
        <v>1228</v>
      </c>
      <c r="D205" s="12">
        <v>1228</v>
      </c>
      <c r="E205" s="13">
        <f t="shared" ref="E205:E268" si="7">D205-C205</f>
        <v>0</v>
      </c>
      <c r="F205" s="13">
        <v>7.33</v>
      </c>
      <c r="G205" s="13">
        <f t="shared" si="6"/>
        <v>0</v>
      </c>
      <c r="H205" s="13"/>
      <c r="I205" s="109"/>
      <c r="J205" s="50"/>
      <c r="K205" s="13">
        <f>янв.25!K205+фев.25!H205-фев.25!G205</f>
        <v>0</v>
      </c>
    </row>
    <row r="206" spans="1:11" x14ac:dyDescent="0.25">
      <c r="A206" s="111"/>
      <c r="B206" s="109">
        <v>203</v>
      </c>
      <c r="C206" s="12">
        <v>4266</v>
      </c>
      <c r="D206" s="12">
        <v>5024</v>
      </c>
      <c r="E206" s="13">
        <f t="shared" si="7"/>
        <v>758</v>
      </c>
      <c r="F206" s="13">
        <v>7.33</v>
      </c>
      <c r="G206" s="13">
        <f t="shared" si="6"/>
        <v>5556.14</v>
      </c>
      <c r="H206" s="13">
        <v>9000</v>
      </c>
      <c r="I206" s="109">
        <v>342065</v>
      </c>
      <c r="J206" s="50">
        <v>45695</v>
      </c>
      <c r="K206" s="13">
        <f>янв.25!K206+фев.25!H206-фев.25!G206</f>
        <v>-1660.0000000000009</v>
      </c>
    </row>
    <row r="207" spans="1:11" x14ac:dyDescent="0.25">
      <c r="A207" s="111"/>
      <c r="B207" s="109">
        <v>205</v>
      </c>
      <c r="C207" s="12"/>
      <c r="D207" s="12"/>
      <c r="E207" s="13">
        <f t="shared" si="7"/>
        <v>0</v>
      </c>
      <c r="F207" s="13">
        <v>7.33</v>
      </c>
      <c r="G207" s="13">
        <f t="shared" si="6"/>
        <v>0</v>
      </c>
      <c r="H207" s="13"/>
      <c r="I207" s="109"/>
      <c r="J207" s="50"/>
      <c r="K207" s="13">
        <f>янв.25!K207+фев.25!H207-фев.25!G207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7"/>
        <v>0</v>
      </c>
      <c r="F208" s="13">
        <v>7.33</v>
      </c>
      <c r="G208" s="13">
        <f t="shared" si="6"/>
        <v>0</v>
      </c>
      <c r="H208" s="13"/>
      <c r="I208" s="109"/>
      <c r="J208" s="50"/>
      <c r="K208" s="13">
        <f>янв.25!K208+фев.25!H208-фев.25!G208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7"/>
        <v>0</v>
      </c>
      <c r="F209" s="13">
        <v>7.33</v>
      </c>
      <c r="G209" s="13">
        <f t="shared" si="6"/>
        <v>0</v>
      </c>
      <c r="H209" s="13"/>
      <c r="I209" s="109"/>
      <c r="J209" s="50"/>
      <c r="K209" s="13">
        <f>янв.25!K209+фев.25!H209-фев.25!G209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7"/>
        <v>0</v>
      </c>
      <c r="F210" s="13">
        <v>7.33</v>
      </c>
      <c r="G210" s="13">
        <f t="shared" si="6"/>
        <v>0</v>
      </c>
      <c r="H210" s="13"/>
      <c r="I210" s="109"/>
      <c r="J210" s="50"/>
      <c r="K210" s="13">
        <f>янв.25!K210+фев.25!H210-фев.25!G210</f>
        <v>0</v>
      </c>
    </row>
    <row r="211" spans="1:11" x14ac:dyDescent="0.25">
      <c r="A211" s="111"/>
      <c r="B211" s="109">
        <v>209</v>
      </c>
      <c r="C211" s="12">
        <v>7655</v>
      </c>
      <c r="D211" s="12">
        <v>7656</v>
      </c>
      <c r="E211" s="13">
        <f t="shared" si="7"/>
        <v>1</v>
      </c>
      <c r="F211" s="13">
        <v>7.33</v>
      </c>
      <c r="G211" s="13">
        <f t="shared" si="6"/>
        <v>7.33</v>
      </c>
      <c r="H211" s="13"/>
      <c r="I211" s="109"/>
      <c r="J211" s="50"/>
      <c r="K211" s="13">
        <f>янв.25!K211+фев.25!H211-фев.25!G211</f>
        <v>-14.66</v>
      </c>
    </row>
    <row r="212" spans="1:11" x14ac:dyDescent="0.25">
      <c r="A212" s="111"/>
      <c r="B212" s="109">
        <v>210</v>
      </c>
      <c r="C212" s="12"/>
      <c r="D212" s="12"/>
      <c r="E212" s="13">
        <f t="shared" si="7"/>
        <v>0</v>
      </c>
      <c r="F212" s="13">
        <v>7.33</v>
      </c>
      <c r="G212" s="13">
        <f t="shared" si="6"/>
        <v>0</v>
      </c>
      <c r="H212" s="13"/>
      <c r="I212" s="109"/>
      <c r="J212" s="50"/>
      <c r="K212" s="13">
        <f>янв.25!K212+фев.25!H212-фев.25!G212</f>
        <v>0</v>
      </c>
    </row>
    <row r="213" spans="1:11" x14ac:dyDescent="0.25">
      <c r="A213" s="111"/>
      <c r="B213" s="109">
        <v>211</v>
      </c>
      <c r="C213" s="12"/>
      <c r="D213" s="12"/>
      <c r="E213" s="13">
        <f t="shared" si="7"/>
        <v>0</v>
      </c>
      <c r="F213" s="13">
        <v>7.33</v>
      </c>
      <c r="G213" s="13">
        <f t="shared" si="6"/>
        <v>0</v>
      </c>
      <c r="H213" s="13"/>
      <c r="I213" s="109"/>
      <c r="J213" s="50"/>
      <c r="K213" s="13">
        <f>янв.25!K213+фев.25!H213-фев.25!G213</f>
        <v>0</v>
      </c>
    </row>
    <row r="214" spans="1:11" x14ac:dyDescent="0.25">
      <c r="A214" s="111"/>
      <c r="B214" s="109">
        <v>212</v>
      </c>
      <c r="C214" s="12">
        <v>2854</v>
      </c>
      <c r="D214" s="12">
        <v>2874</v>
      </c>
      <c r="E214" s="13">
        <f t="shared" si="7"/>
        <v>20</v>
      </c>
      <c r="F214" s="13">
        <v>7.33</v>
      </c>
      <c r="G214" s="13">
        <f t="shared" si="6"/>
        <v>146.6</v>
      </c>
      <c r="H214" s="13">
        <v>500</v>
      </c>
      <c r="I214" s="109">
        <v>47847</v>
      </c>
      <c r="J214" s="50">
        <v>45702</v>
      </c>
      <c r="K214" s="13">
        <f>янв.25!K214+фев.25!H214-фев.25!G214</f>
        <v>1955.4900000000002</v>
      </c>
    </row>
    <row r="215" spans="1:11" x14ac:dyDescent="0.25">
      <c r="A215" s="111"/>
      <c r="B215" s="109">
        <v>213</v>
      </c>
      <c r="C215" s="12"/>
      <c r="D215" s="12"/>
      <c r="E215" s="13">
        <f t="shared" si="7"/>
        <v>0</v>
      </c>
      <c r="F215" s="13">
        <v>7.33</v>
      </c>
      <c r="G215" s="13">
        <f t="shared" si="6"/>
        <v>0</v>
      </c>
      <c r="H215" s="13"/>
      <c r="I215" s="109"/>
      <c r="J215" s="50"/>
      <c r="K215" s="13">
        <f>янв.25!K215+фев.25!H215-фев.25!G215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7"/>
        <v>0</v>
      </c>
      <c r="F216" s="13">
        <v>7.33</v>
      </c>
      <c r="G216" s="13">
        <f t="shared" si="6"/>
        <v>0</v>
      </c>
      <c r="H216" s="13"/>
      <c r="I216" s="109"/>
      <c r="J216" s="50"/>
      <c r="K216" s="13">
        <f>янв.25!K216+фев.25!H216-фев.25!G216</f>
        <v>0</v>
      </c>
    </row>
    <row r="217" spans="1:11" x14ac:dyDescent="0.25">
      <c r="A217" s="111"/>
      <c r="B217" s="109">
        <v>215</v>
      </c>
      <c r="C217" s="12">
        <v>23</v>
      </c>
      <c r="D217" s="12">
        <v>23</v>
      </c>
      <c r="E217" s="13">
        <f t="shared" si="7"/>
        <v>0</v>
      </c>
      <c r="F217" s="13">
        <v>7.33</v>
      </c>
      <c r="G217" s="13">
        <f t="shared" si="6"/>
        <v>0</v>
      </c>
      <c r="H217" s="13"/>
      <c r="I217" s="109"/>
      <c r="J217" s="50"/>
      <c r="K217" s="13">
        <f>янв.25!K217+фев.25!H217-фев.25!G217</f>
        <v>0</v>
      </c>
    </row>
    <row r="218" spans="1:11" x14ac:dyDescent="0.25">
      <c r="A218" s="111"/>
      <c r="B218" s="109">
        <v>216</v>
      </c>
      <c r="C218" s="12">
        <v>70</v>
      </c>
      <c r="D218" s="12">
        <v>70</v>
      </c>
      <c r="E218" s="13">
        <f t="shared" si="7"/>
        <v>0</v>
      </c>
      <c r="F218" s="13">
        <v>7.33</v>
      </c>
      <c r="G218" s="13">
        <f t="shared" si="6"/>
        <v>0</v>
      </c>
      <c r="H218" s="13"/>
      <c r="I218" s="109"/>
      <c r="J218" s="50"/>
      <c r="K218" s="13">
        <f>янв.25!K218+фев.25!H218-фев.25!G218</f>
        <v>0</v>
      </c>
    </row>
    <row r="219" spans="1:11" x14ac:dyDescent="0.25">
      <c r="A219" s="51"/>
      <c r="B219" s="109">
        <v>217</v>
      </c>
      <c r="C219" s="12">
        <v>5</v>
      </c>
      <c r="D219" s="12">
        <v>5</v>
      </c>
      <c r="E219" s="13">
        <f t="shared" si="7"/>
        <v>0</v>
      </c>
      <c r="F219" s="13">
        <v>7.33</v>
      </c>
      <c r="G219" s="13">
        <f t="shared" si="6"/>
        <v>0</v>
      </c>
      <c r="H219" s="13"/>
      <c r="I219" s="109"/>
      <c r="J219" s="50"/>
      <c r="K219" s="13">
        <f>янв.25!K219+фев.25!H219-фев.25!G219</f>
        <v>0</v>
      </c>
    </row>
    <row r="220" spans="1:11" x14ac:dyDescent="0.25">
      <c r="A220" s="111"/>
      <c r="B220" s="109">
        <v>218</v>
      </c>
      <c r="C220" s="12"/>
      <c r="D220" s="12"/>
      <c r="E220" s="13">
        <f t="shared" si="7"/>
        <v>0</v>
      </c>
      <c r="F220" s="13">
        <v>7.33</v>
      </c>
      <c r="G220" s="13">
        <f t="shared" si="6"/>
        <v>0</v>
      </c>
      <c r="H220" s="13"/>
      <c r="I220" s="109"/>
      <c r="J220" s="50"/>
      <c r="K220" s="13">
        <f>янв.25!K220+фев.25!H220-фев.25!G220</f>
        <v>0</v>
      </c>
    </row>
    <row r="221" spans="1:11" x14ac:dyDescent="0.25">
      <c r="A221" s="111"/>
      <c r="B221" s="109">
        <v>219</v>
      </c>
      <c r="C221" s="12">
        <v>4064</v>
      </c>
      <c r="D221" s="12">
        <v>4167</v>
      </c>
      <c r="E221" s="13">
        <f t="shared" si="7"/>
        <v>103</v>
      </c>
      <c r="F221" s="13">
        <v>7.33</v>
      </c>
      <c r="G221" s="13">
        <f t="shared" si="6"/>
        <v>754.99</v>
      </c>
      <c r="H221" s="13"/>
      <c r="I221" s="109"/>
      <c r="J221" s="50"/>
      <c r="K221" s="13">
        <f>янв.25!K221+фев.25!H221-фев.25!G221</f>
        <v>-754.99</v>
      </c>
    </row>
    <row r="222" spans="1:11" x14ac:dyDescent="0.25">
      <c r="A222" s="111"/>
      <c r="B222" s="109">
        <v>220</v>
      </c>
      <c r="C222" s="12">
        <v>5862</v>
      </c>
      <c r="D222" s="12">
        <v>5947</v>
      </c>
      <c r="E222" s="13">
        <f t="shared" si="7"/>
        <v>85</v>
      </c>
      <c r="F222" s="13">
        <v>7.33</v>
      </c>
      <c r="G222" s="13">
        <f t="shared" si="6"/>
        <v>623.04999999999995</v>
      </c>
      <c r="H222" s="13">
        <v>1000</v>
      </c>
      <c r="I222" s="109">
        <v>223048</v>
      </c>
      <c r="J222" s="50">
        <v>45716</v>
      </c>
      <c r="K222" s="13">
        <f>янв.25!K222+фев.25!H222-фев.25!G222</f>
        <v>-238.76999999999998</v>
      </c>
    </row>
    <row r="223" spans="1:11" x14ac:dyDescent="0.25">
      <c r="A223" s="111"/>
      <c r="B223" s="109">
        <v>221</v>
      </c>
      <c r="C223" s="12"/>
      <c r="D223" s="12"/>
      <c r="E223" s="13">
        <f t="shared" si="7"/>
        <v>0</v>
      </c>
      <c r="F223" s="13">
        <v>7.33</v>
      </c>
      <c r="G223" s="13">
        <f t="shared" si="6"/>
        <v>0</v>
      </c>
      <c r="H223" s="13"/>
      <c r="I223" s="109"/>
      <c r="J223" s="50"/>
      <c r="K223" s="13">
        <f>янв.25!K223+фев.25!H223-фев.25!G223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7"/>
        <v>0</v>
      </c>
      <c r="F224" s="13">
        <v>7.33</v>
      </c>
      <c r="G224" s="13">
        <f t="shared" si="6"/>
        <v>0</v>
      </c>
      <c r="H224" s="13"/>
      <c r="I224" s="109"/>
      <c r="J224" s="50"/>
      <c r="K224" s="13">
        <f>янв.25!K224+фев.25!H224-фев.25!G224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7"/>
        <v>0</v>
      </c>
      <c r="F225" s="13">
        <v>7.33</v>
      </c>
      <c r="G225" s="13">
        <f t="shared" si="6"/>
        <v>0</v>
      </c>
      <c r="H225" s="13"/>
      <c r="I225" s="109"/>
      <c r="J225" s="50"/>
      <c r="K225" s="13">
        <f>янв.25!K225+фев.25!H225-фев.25!G225</f>
        <v>0</v>
      </c>
    </row>
    <row r="226" spans="1:11" x14ac:dyDescent="0.25">
      <c r="A226" s="111"/>
      <c r="B226" s="109">
        <v>224</v>
      </c>
      <c r="C226" s="12">
        <v>12846</v>
      </c>
      <c r="D226" s="12">
        <v>12846</v>
      </c>
      <c r="E226" s="13">
        <f t="shared" si="7"/>
        <v>0</v>
      </c>
      <c r="F226" s="13">
        <v>7.33</v>
      </c>
      <c r="G226" s="13">
        <f t="shared" si="6"/>
        <v>0</v>
      </c>
      <c r="H226" s="13"/>
      <c r="I226" s="109"/>
      <c r="J226" s="50"/>
      <c r="K226" s="13">
        <f>янв.25!K226+фев.25!H226-фев.25!G226</f>
        <v>0</v>
      </c>
    </row>
    <row r="227" spans="1:11" x14ac:dyDescent="0.25">
      <c r="A227" s="111"/>
      <c r="B227" s="109">
        <v>225</v>
      </c>
      <c r="C227" s="12"/>
      <c r="D227" s="12"/>
      <c r="E227" s="13">
        <f t="shared" si="7"/>
        <v>0</v>
      </c>
      <c r="F227" s="13">
        <v>7.33</v>
      </c>
      <c r="G227" s="13">
        <f t="shared" si="6"/>
        <v>0</v>
      </c>
      <c r="H227" s="13"/>
      <c r="I227" s="109"/>
      <c r="J227" s="50"/>
      <c r="K227" s="13">
        <f>янв.25!K227+фев.25!H227-фев.25!G227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7"/>
        <v>0</v>
      </c>
      <c r="F228" s="13">
        <v>7.33</v>
      </c>
      <c r="G228" s="13">
        <f t="shared" si="6"/>
        <v>0</v>
      </c>
      <c r="H228" s="13"/>
      <c r="I228" s="109"/>
      <c r="J228" s="50"/>
      <c r="K228" s="13">
        <f>янв.25!K228+фев.25!H228-фев.25!G228</f>
        <v>0</v>
      </c>
    </row>
    <row r="229" spans="1:11" x14ac:dyDescent="0.25">
      <c r="A229" s="111"/>
      <c r="B229" s="109">
        <v>227</v>
      </c>
      <c r="C229" s="12">
        <v>13181</v>
      </c>
      <c r="D229" s="12">
        <v>14393</v>
      </c>
      <c r="E229" s="13">
        <f t="shared" si="7"/>
        <v>1212</v>
      </c>
      <c r="F229" s="13">
        <v>7.33</v>
      </c>
      <c r="G229" s="13">
        <f t="shared" si="6"/>
        <v>8883.9600000000009</v>
      </c>
      <c r="H229" s="13">
        <v>10000</v>
      </c>
      <c r="I229" s="109">
        <v>470271</v>
      </c>
      <c r="J229" s="50">
        <v>45715</v>
      </c>
      <c r="K229" s="13">
        <f>янв.25!K229+фев.25!H229-фев.25!G229</f>
        <v>-7855.880000000001</v>
      </c>
    </row>
    <row r="230" spans="1:11" x14ac:dyDescent="0.25">
      <c r="A230" s="111"/>
      <c r="B230" s="109">
        <v>228</v>
      </c>
      <c r="C230" s="12">
        <v>2893</v>
      </c>
      <c r="D230" s="12">
        <v>2972</v>
      </c>
      <c r="E230" s="13">
        <f t="shared" si="7"/>
        <v>79</v>
      </c>
      <c r="F230" s="13">
        <v>7.33</v>
      </c>
      <c r="G230" s="13">
        <f t="shared" si="6"/>
        <v>579.07000000000005</v>
      </c>
      <c r="H230" s="13"/>
      <c r="I230" s="109"/>
      <c r="J230" s="50"/>
      <c r="K230" s="13">
        <f>янв.25!K230+фев.25!H230-фев.25!G230</f>
        <v>-2015.75</v>
      </c>
    </row>
    <row r="231" spans="1:11" x14ac:dyDescent="0.25">
      <c r="A231" s="111"/>
      <c r="B231" s="109">
        <v>229</v>
      </c>
      <c r="C231" s="12">
        <v>2020</v>
      </c>
      <c r="D231" s="12">
        <v>2020</v>
      </c>
      <c r="E231" s="13">
        <f t="shared" si="7"/>
        <v>0</v>
      </c>
      <c r="F231" s="13">
        <v>7.33</v>
      </c>
      <c r="G231" s="13">
        <f t="shared" si="6"/>
        <v>0</v>
      </c>
      <c r="H231" s="13"/>
      <c r="I231" s="109"/>
      <c r="J231" s="50"/>
      <c r="K231" s="13">
        <f>янв.25!K231+фев.25!H231-фев.25!G231</f>
        <v>585.91999999999996</v>
      </c>
    </row>
    <row r="232" spans="1:11" x14ac:dyDescent="0.25">
      <c r="A232" s="111"/>
      <c r="B232" s="109">
        <v>230</v>
      </c>
      <c r="C232" s="12">
        <v>1162</v>
      </c>
      <c r="D232" s="12">
        <v>1255</v>
      </c>
      <c r="E232" s="13">
        <f t="shared" si="7"/>
        <v>93</v>
      </c>
      <c r="F232" s="13">
        <v>7.33</v>
      </c>
      <c r="G232" s="13">
        <f t="shared" si="6"/>
        <v>681.69</v>
      </c>
      <c r="H232" s="13">
        <v>1000</v>
      </c>
      <c r="I232" s="109">
        <v>466824</v>
      </c>
      <c r="J232" s="50">
        <v>45694</v>
      </c>
      <c r="K232" s="13">
        <f>янв.25!K232+фев.25!H232-фев.25!G232</f>
        <v>-561.29000000000008</v>
      </c>
    </row>
    <row r="233" spans="1:11" x14ac:dyDescent="0.25">
      <c r="A233" s="111"/>
      <c r="B233" s="109">
        <v>231</v>
      </c>
      <c r="C233" s="12"/>
      <c r="D233" s="12"/>
      <c r="E233" s="13">
        <f t="shared" si="7"/>
        <v>0</v>
      </c>
      <c r="F233" s="13">
        <v>7.33</v>
      </c>
      <c r="G233" s="13">
        <f t="shared" si="6"/>
        <v>0</v>
      </c>
      <c r="H233" s="13"/>
      <c r="I233" s="109"/>
      <c r="J233" s="50"/>
      <c r="K233" s="13">
        <f>янв.25!K233+фев.25!H233-фев.25!G233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7"/>
        <v>0</v>
      </c>
      <c r="F234" s="13">
        <v>7.33</v>
      </c>
      <c r="G234" s="13">
        <f t="shared" si="6"/>
        <v>0</v>
      </c>
      <c r="H234" s="13"/>
      <c r="I234" s="109"/>
      <c r="J234" s="50"/>
      <c r="K234" s="13">
        <f>янв.25!K234+фев.25!H234-фев.25!G234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7"/>
        <v>0</v>
      </c>
      <c r="F235" s="13">
        <v>7.33</v>
      </c>
      <c r="G235" s="13">
        <f t="shared" si="6"/>
        <v>0</v>
      </c>
      <c r="H235" s="13"/>
      <c r="I235" s="109"/>
      <c r="J235" s="50"/>
      <c r="K235" s="13">
        <f>янв.25!K235+фев.25!H235-фев.25!G235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7"/>
        <v>0</v>
      </c>
      <c r="F236" s="13">
        <v>7.33</v>
      </c>
      <c r="G236" s="13">
        <f t="shared" si="6"/>
        <v>0</v>
      </c>
      <c r="H236" s="13"/>
      <c r="I236" s="109"/>
      <c r="J236" s="50"/>
      <c r="K236" s="13">
        <f>янв.25!K236+фев.25!H236-фев.25!G236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7"/>
        <v>0</v>
      </c>
      <c r="F237" s="13">
        <v>7.33</v>
      </c>
      <c r="G237" s="13">
        <f t="shared" si="6"/>
        <v>0</v>
      </c>
      <c r="H237" s="13"/>
      <c r="I237" s="109"/>
      <c r="J237" s="50"/>
      <c r="K237" s="13">
        <f>янв.25!K237+фев.25!H237-фев.25!G237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7"/>
        <v>0</v>
      </c>
      <c r="F238" s="13">
        <v>7.33</v>
      </c>
      <c r="G238" s="13">
        <f t="shared" si="6"/>
        <v>0</v>
      </c>
      <c r="H238" s="13"/>
      <c r="I238" s="109"/>
      <c r="J238" s="50"/>
      <c r="K238" s="13">
        <f>янв.25!K238+фев.25!H238-фев.25!G238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7"/>
        <v>0</v>
      </c>
      <c r="F239" s="13">
        <v>7.33</v>
      </c>
      <c r="G239" s="13">
        <f t="shared" si="6"/>
        <v>0</v>
      </c>
      <c r="H239" s="13"/>
      <c r="I239" s="109"/>
      <c r="J239" s="50"/>
      <c r="K239" s="13">
        <f>янв.25!K239+фев.25!H239-фев.25!G239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7"/>
        <v>0</v>
      </c>
      <c r="F240" s="13">
        <v>7.33</v>
      </c>
      <c r="G240" s="13">
        <f t="shared" si="6"/>
        <v>0</v>
      </c>
      <c r="H240" s="13"/>
      <c r="I240" s="109"/>
      <c r="J240" s="50"/>
      <c r="K240" s="13">
        <f>янв.25!K240+фев.25!H240-фев.25!G240</f>
        <v>0</v>
      </c>
    </row>
    <row r="241" spans="1:11" x14ac:dyDescent="0.25">
      <c r="A241" s="111"/>
      <c r="B241" s="109">
        <v>239</v>
      </c>
      <c r="C241" s="12">
        <v>5</v>
      </c>
      <c r="D241" s="12">
        <v>5</v>
      </c>
      <c r="E241" s="13">
        <f t="shared" si="7"/>
        <v>0</v>
      </c>
      <c r="F241" s="13">
        <v>7.33</v>
      </c>
      <c r="G241" s="13">
        <f t="shared" si="6"/>
        <v>0</v>
      </c>
      <c r="H241" s="13"/>
      <c r="I241" s="109"/>
      <c r="J241" s="50"/>
      <c r="K241" s="13">
        <f>янв.25!K241+фев.25!H241-фев.25!G241</f>
        <v>0</v>
      </c>
    </row>
    <row r="242" spans="1:11" x14ac:dyDescent="0.25">
      <c r="A242" s="111"/>
      <c r="B242" s="109">
        <v>240</v>
      </c>
      <c r="C242" s="12">
        <v>5</v>
      </c>
      <c r="D242" s="12">
        <v>5</v>
      </c>
      <c r="E242" s="13">
        <f t="shared" si="7"/>
        <v>0</v>
      </c>
      <c r="F242" s="13">
        <v>7.33</v>
      </c>
      <c r="G242" s="13">
        <f t="shared" si="6"/>
        <v>0</v>
      </c>
      <c r="H242" s="13"/>
      <c r="I242" s="109"/>
      <c r="J242" s="50"/>
      <c r="K242" s="13">
        <f>янв.25!K242+фев.25!H242-фев.25!G242</f>
        <v>0</v>
      </c>
    </row>
    <row r="243" spans="1:11" x14ac:dyDescent="0.25">
      <c r="A243" s="111"/>
      <c r="B243" s="109">
        <v>241</v>
      </c>
      <c r="C243" s="12"/>
      <c r="D243" s="12"/>
      <c r="E243" s="13">
        <f t="shared" si="7"/>
        <v>0</v>
      </c>
      <c r="F243" s="13">
        <v>7.33</v>
      </c>
      <c r="G243" s="13">
        <f t="shared" si="6"/>
        <v>0</v>
      </c>
      <c r="H243" s="13"/>
      <c r="I243" s="109"/>
      <c r="J243" s="50"/>
      <c r="K243" s="13">
        <f>янв.25!K243+фев.25!H243-фев.25!G243</f>
        <v>0</v>
      </c>
    </row>
    <row r="244" spans="1:11" x14ac:dyDescent="0.25">
      <c r="A244" s="111"/>
      <c r="B244" s="109">
        <v>242</v>
      </c>
      <c r="C244" s="12">
        <v>11398</v>
      </c>
      <c r="D244" s="12">
        <v>12801</v>
      </c>
      <c r="E244" s="13">
        <f t="shared" si="7"/>
        <v>1403</v>
      </c>
      <c r="F244" s="13">
        <v>7.33</v>
      </c>
      <c r="G244" s="13">
        <f t="shared" si="6"/>
        <v>10283.99</v>
      </c>
      <c r="H244" s="13"/>
      <c r="I244" s="109"/>
      <c r="J244" s="50"/>
      <c r="K244" s="13">
        <f>янв.25!K244+фев.25!H244-фев.25!G244</f>
        <v>-24482.2</v>
      </c>
    </row>
    <row r="245" spans="1:11" x14ac:dyDescent="0.25">
      <c r="A245" s="111"/>
      <c r="B245" s="109">
        <v>243</v>
      </c>
      <c r="C245" s="12">
        <v>28585</v>
      </c>
      <c r="D245" s="12">
        <v>29734</v>
      </c>
      <c r="E245" s="13">
        <f t="shared" si="7"/>
        <v>1149</v>
      </c>
      <c r="F245" s="68">
        <v>5.13</v>
      </c>
      <c r="G245" s="13">
        <f t="shared" si="6"/>
        <v>5894.37</v>
      </c>
      <c r="H245" s="13">
        <v>5000</v>
      </c>
      <c r="I245" s="109">
        <v>975188</v>
      </c>
      <c r="J245" s="50">
        <v>45701</v>
      </c>
      <c r="K245" s="13">
        <f>янв.25!K245+фев.25!H245-фев.25!G245</f>
        <v>-139.61999999999989</v>
      </c>
    </row>
    <row r="246" spans="1:11" x14ac:dyDescent="0.25">
      <c r="A246" s="111"/>
      <c r="B246" s="109">
        <v>244</v>
      </c>
      <c r="C246" s="12"/>
      <c r="D246" s="12"/>
      <c r="E246" s="13">
        <f t="shared" si="7"/>
        <v>0</v>
      </c>
      <c r="F246" s="13">
        <v>7.33</v>
      </c>
      <c r="G246" s="13">
        <f t="shared" si="6"/>
        <v>0</v>
      </c>
      <c r="H246" s="13"/>
      <c r="I246" s="109"/>
      <c r="J246" s="50"/>
      <c r="K246" s="13">
        <f>янв.25!K246+фев.25!H246-фев.25!G246</f>
        <v>0</v>
      </c>
    </row>
    <row r="247" spans="1:11" x14ac:dyDescent="0.25">
      <c r="A247" s="111"/>
      <c r="B247" s="109">
        <v>245</v>
      </c>
      <c r="C247" s="12">
        <v>53103</v>
      </c>
      <c r="D247" s="12">
        <v>54378</v>
      </c>
      <c r="E247" s="13">
        <f t="shared" si="7"/>
        <v>1275</v>
      </c>
      <c r="F247" s="68">
        <v>5.13</v>
      </c>
      <c r="G247" s="13">
        <f t="shared" si="6"/>
        <v>6540.75</v>
      </c>
      <c r="H247" s="13">
        <v>8000</v>
      </c>
      <c r="I247" s="109">
        <v>132090</v>
      </c>
      <c r="J247" s="50">
        <v>45705</v>
      </c>
      <c r="K247" s="13">
        <f>янв.25!K247+фев.25!H247-фев.25!G247</f>
        <v>-4506.9399999999996</v>
      </c>
    </row>
    <row r="248" spans="1:11" x14ac:dyDescent="0.25">
      <c r="A248" s="111"/>
      <c r="B248" s="109">
        <v>246</v>
      </c>
      <c r="C248" s="12">
        <v>75104</v>
      </c>
      <c r="D248" s="12">
        <v>77410</v>
      </c>
      <c r="E248" s="13">
        <f t="shared" si="7"/>
        <v>2306</v>
      </c>
      <c r="F248" s="68">
        <v>5.13</v>
      </c>
      <c r="G248" s="13">
        <f t="shared" si="6"/>
        <v>11829.78</v>
      </c>
      <c r="H248" s="13">
        <v>12600</v>
      </c>
      <c r="I248" s="109">
        <v>714743</v>
      </c>
      <c r="J248" s="50">
        <v>45698</v>
      </c>
      <c r="K248" s="13">
        <f>янв.25!K248+фев.25!H248-фев.25!G248</f>
        <v>-9741.85</v>
      </c>
    </row>
    <row r="249" spans="1:11" x14ac:dyDescent="0.25">
      <c r="A249" s="111"/>
      <c r="B249" s="109">
        <v>247</v>
      </c>
      <c r="C249" s="12">
        <v>5</v>
      </c>
      <c r="D249" s="12">
        <v>5</v>
      </c>
      <c r="E249" s="13">
        <f t="shared" si="7"/>
        <v>0</v>
      </c>
      <c r="F249" s="13">
        <v>7.33</v>
      </c>
      <c r="G249" s="13">
        <f t="shared" si="6"/>
        <v>0</v>
      </c>
      <c r="H249" s="13">
        <v>1400</v>
      </c>
      <c r="I249" s="109">
        <v>833726</v>
      </c>
      <c r="J249" s="50">
        <v>45692</v>
      </c>
      <c r="K249" s="13">
        <f>янв.25!K249+фев.25!H249-фев.25!G249</f>
        <v>1400</v>
      </c>
    </row>
    <row r="250" spans="1:11" x14ac:dyDescent="0.25">
      <c r="A250" s="111"/>
      <c r="B250" s="109">
        <v>248</v>
      </c>
      <c r="C250" s="12"/>
      <c r="D250" s="12"/>
      <c r="E250" s="13">
        <f t="shared" si="7"/>
        <v>0</v>
      </c>
      <c r="F250" s="13">
        <v>7.33</v>
      </c>
      <c r="G250" s="13">
        <f t="shared" si="6"/>
        <v>0</v>
      </c>
      <c r="H250" s="13"/>
      <c r="I250" s="109"/>
      <c r="J250" s="50"/>
      <c r="K250" s="13">
        <f>янв.25!K250+фев.25!H250-фев.25!G250</f>
        <v>0</v>
      </c>
    </row>
    <row r="251" spans="1:11" x14ac:dyDescent="0.25">
      <c r="A251" s="111"/>
      <c r="B251" s="109">
        <v>249</v>
      </c>
      <c r="C251" s="12">
        <v>36167</v>
      </c>
      <c r="D251" s="12">
        <v>36948</v>
      </c>
      <c r="E251" s="13">
        <f t="shared" si="7"/>
        <v>781</v>
      </c>
      <c r="F251" s="68">
        <v>0</v>
      </c>
      <c r="G251" s="13">
        <f t="shared" si="6"/>
        <v>0</v>
      </c>
      <c r="H251" s="13"/>
      <c r="I251" s="109"/>
      <c r="J251" s="50"/>
      <c r="K251" s="13">
        <f>янв.25!K251+фев.25!H251-фев.25!G251</f>
        <v>0</v>
      </c>
    </row>
    <row r="252" spans="1:11" x14ac:dyDescent="0.25">
      <c r="A252" s="111"/>
      <c r="B252" s="109">
        <v>250</v>
      </c>
      <c r="C252" s="12">
        <v>10</v>
      </c>
      <c r="D252" s="12">
        <v>10</v>
      </c>
      <c r="E252" s="13">
        <f t="shared" si="7"/>
        <v>0</v>
      </c>
      <c r="F252" s="13">
        <v>7.33</v>
      </c>
      <c r="G252" s="13">
        <f t="shared" si="6"/>
        <v>0</v>
      </c>
      <c r="H252" s="13"/>
      <c r="I252" s="109"/>
      <c r="J252" s="50"/>
      <c r="K252" s="13">
        <f>янв.25!K252+фев.25!H252-фев.25!G252</f>
        <v>-29.32</v>
      </c>
    </row>
    <row r="253" spans="1:11" x14ac:dyDescent="0.25">
      <c r="A253" s="51"/>
      <c r="B253" s="109">
        <v>251</v>
      </c>
      <c r="C253" s="12">
        <v>48068</v>
      </c>
      <c r="D253" s="12">
        <v>48987</v>
      </c>
      <c r="E253" s="13">
        <f t="shared" si="7"/>
        <v>919</v>
      </c>
      <c r="F253" s="68">
        <v>5.13</v>
      </c>
      <c r="G253" s="13">
        <f t="shared" si="6"/>
        <v>4714.47</v>
      </c>
      <c r="H253" s="13">
        <v>11000</v>
      </c>
      <c r="I253" s="109">
        <v>826364</v>
      </c>
      <c r="J253" s="50">
        <v>45694</v>
      </c>
      <c r="K253" s="13">
        <f>янв.25!K253+фев.25!H253-фев.25!G253</f>
        <v>-860.5600000000004</v>
      </c>
    </row>
    <row r="254" spans="1:11" x14ac:dyDescent="0.25">
      <c r="A254" s="111"/>
      <c r="B254" s="109">
        <v>252</v>
      </c>
      <c r="C254" s="12">
        <v>10</v>
      </c>
      <c r="D254" s="12">
        <v>10</v>
      </c>
      <c r="E254" s="13">
        <f t="shared" si="7"/>
        <v>0</v>
      </c>
      <c r="F254" s="13">
        <v>7.33</v>
      </c>
      <c r="G254" s="13">
        <f t="shared" si="6"/>
        <v>0</v>
      </c>
      <c r="H254" s="13"/>
      <c r="I254" s="109"/>
      <c r="J254" s="50"/>
      <c r="K254" s="13">
        <f>янв.25!K254+фев.25!H254-фев.25!G254</f>
        <v>0</v>
      </c>
    </row>
    <row r="255" spans="1:11" x14ac:dyDescent="0.25">
      <c r="A255" s="111"/>
      <c r="B255" s="109">
        <v>253</v>
      </c>
      <c r="C255" s="12">
        <v>3405</v>
      </c>
      <c r="D255" s="12">
        <v>3405</v>
      </c>
      <c r="E255" s="13">
        <f t="shared" si="7"/>
        <v>0</v>
      </c>
      <c r="F255" s="13">
        <v>7.33</v>
      </c>
      <c r="G255" s="13">
        <f t="shared" si="6"/>
        <v>0</v>
      </c>
      <c r="H255" s="13">
        <v>3000</v>
      </c>
      <c r="I255" s="109">
        <v>595402</v>
      </c>
      <c r="J255" s="50">
        <v>45695</v>
      </c>
      <c r="K255" s="13">
        <f>янв.25!K255+фев.25!H255-фев.25!G255</f>
        <v>-1156.1099999999997</v>
      </c>
    </row>
    <row r="256" spans="1:11" x14ac:dyDescent="0.25">
      <c r="A256" s="111"/>
      <c r="B256" s="109">
        <v>254</v>
      </c>
      <c r="C256" s="12">
        <v>39</v>
      </c>
      <c r="D256" s="12">
        <v>39</v>
      </c>
      <c r="E256" s="13">
        <f t="shared" si="7"/>
        <v>0</v>
      </c>
      <c r="F256" s="13">
        <v>7.33</v>
      </c>
      <c r="G256" s="13">
        <f t="shared" si="6"/>
        <v>0</v>
      </c>
      <c r="H256" s="13"/>
      <c r="I256" s="109"/>
      <c r="J256" s="50"/>
      <c r="K256" s="13">
        <f>янв.25!K256+фев.25!H256-фев.25!G256</f>
        <v>0</v>
      </c>
    </row>
    <row r="257" spans="1:11" x14ac:dyDescent="0.25">
      <c r="A257" s="111"/>
      <c r="B257" s="109">
        <v>256</v>
      </c>
      <c r="C257" s="12">
        <v>1199</v>
      </c>
      <c r="D257" s="12">
        <v>1199</v>
      </c>
      <c r="E257" s="13">
        <f t="shared" si="7"/>
        <v>0</v>
      </c>
      <c r="F257" s="13">
        <v>7.33</v>
      </c>
      <c r="G257" s="13">
        <f t="shared" si="6"/>
        <v>0</v>
      </c>
      <c r="H257" s="13"/>
      <c r="I257" s="109"/>
      <c r="J257" s="50"/>
      <c r="K257" s="13">
        <f>янв.25!K257+фев.25!H257-фев.25!G257</f>
        <v>0</v>
      </c>
    </row>
    <row r="258" spans="1:11" x14ac:dyDescent="0.25">
      <c r="A258" s="111"/>
      <c r="B258" s="109">
        <v>258</v>
      </c>
      <c r="C258" s="12">
        <v>5297</v>
      </c>
      <c r="D258" s="12">
        <v>5623</v>
      </c>
      <c r="E258" s="13">
        <f t="shared" si="7"/>
        <v>326</v>
      </c>
      <c r="F258" s="70">
        <v>5.13</v>
      </c>
      <c r="G258" s="13">
        <f t="shared" si="6"/>
        <v>1672.3799999999999</v>
      </c>
      <c r="H258" s="13"/>
      <c r="I258" s="109"/>
      <c r="J258" s="50"/>
      <c r="K258" s="13">
        <f>янв.25!K258+фев.25!H258-фев.25!G258</f>
        <v>-1806.11</v>
      </c>
    </row>
    <row r="259" spans="1:11" x14ac:dyDescent="0.25">
      <c r="A259" s="111"/>
      <c r="B259" s="109">
        <v>259</v>
      </c>
      <c r="C259" s="12"/>
      <c r="D259" s="12"/>
      <c r="E259" s="13">
        <f t="shared" si="7"/>
        <v>0</v>
      </c>
      <c r="F259" s="13">
        <v>7.33</v>
      </c>
      <c r="G259" s="13">
        <f t="shared" si="6"/>
        <v>0</v>
      </c>
      <c r="H259" s="13"/>
      <c r="I259" s="109"/>
      <c r="J259" s="50"/>
      <c r="K259" s="13">
        <f>янв.25!K259+фев.25!H259-фев.25!G259</f>
        <v>0</v>
      </c>
    </row>
    <row r="260" spans="1:11" x14ac:dyDescent="0.25">
      <c r="A260" s="111"/>
      <c r="B260" s="109">
        <v>260</v>
      </c>
      <c r="C260" s="12">
        <v>128</v>
      </c>
      <c r="D260" s="12">
        <v>260</v>
      </c>
      <c r="E260" s="13">
        <f t="shared" si="7"/>
        <v>132</v>
      </c>
      <c r="F260" s="13">
        <v>7.33</v>
      </c>
      <c r="G260" s="13">
        <f t="shared" si="6"/>
        <v>967.56000000000006</v>
      </c>
      <c r="H260" s="13"/>
      <c r="I260" s="109"/>
      <c r="J260" s="50"/>
      <c r="K260" s="13">
        <f>янв.25!K260+фев.25!H260-фев.25!G260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7"/>
        <v>0</v>
      </c>
      <c r="F261" s="13">
        <v>7.33</v>
      </c>
      <c r="G261" s="13">
        <f t="shared" si="6"/>
        <v>0</v>
      </c>
      <c r="H261" s="13"/>
      <c r="I261" s="109"/>
      <c r="J261" s="50"/>
      <c r="K261" s="13">
        <f>янв.25!K261+фев.25!H261-фев.25!G261</f>
        <v>0</v>
      </c>
    </row>
    <row r="262" spans="1:11" x14ac:dyDescent="0.25">
      <c r="A262" s="111"/>
      <c r="B262" s="109">
        <v>262</v>
      </c>
      <c r="C262" s="12"/>
      <c r="D262" s="12"/>
      <c r="E262" s="13">
        <f t="shared" si="7"/>
        <v>0</v>
      </c>
      <c r="F262" s="13">
        <v>7.33</v>
      </c>
      <c r="G262" s="13">
        <f t="shared" si="6"/>
        <v>0</v>
      </c>
      <c r="H262" s="13"/>
      <c r="I262" s="109"/>
      <c r="J262" s="50"/>
      <c r="K262" s="13">
        <f>янв.25!K262+фев.25!H262-фев.25!G262</f>
        <v>0</v>
      </c>
    </row>
    <row r="263" spans="1:11" x14ac:dyDescent="0.25">
      <c r="A263" s="111"/>
      <c r="B263" s="109">
        <v>263</v>
      </c>
      <c r="C263" s="12"/>
      <c r="D263" s="12"/>
      <c r="E263" s="13">
        <f t="shared" si="7"/>
        <v>0</v>
      </c>
      <c r="F263" s="13">
        <v>7.33</v>
      </c>
      <c r="G263" s="13">
        <f t="shared" si="6"/>
        <v>0</v>
      </c>
      <c r="H263" s="13"/>
      <c r="I263" s="109"/>
      <c r="J263" s="50"/>
      <c r="K263" s="13">
        <f>янв.25!K263+фев.25!H263-фев.25!G263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7"/>
        <v>0</v>
      </c>
      <c r="F264" s="13">
        <v>7.33</v>
      </c>
      <c r="G264" s="13">
        <f t="shared" si="6"/>
        <v>0</v>
      </c>
      <c r="H264" s="13"/>
      <c r="I264" s="109"/>
      <c r="J264" s="50"/>
      <c r="K264" s="13">
        <f>янв.25!K264+фев.25!H264-фев.25!G264</f>
        <v>0</v>
      </c>
    </row>
    <row r="265" spans="1:11" x14ac:dyDescent="0.25">
      <c r="A265" s="111"/>
      <c r="B265" s="109">
        <v>265</v>
      </c>
      <c r="C265" s="12">
        <v>1245</v>
      </c>
      <c r="D265" s="12">
        <v>1300</v>
      </c>
      <c r="E265" s="13">
        <f t="shared" si="7"/>
        <v>55</v>
      </c>
      <c r="F265" s="13">
        <v>7.33</v>
      </c>
      <c r="G265" s="13">
        <f t="shared" si="6"/>
        <v>403.15</v>
      </c>
      <c r="H265" s="13"/>
      <c r="I265" s="109"/>
      <c r="J265" s="50"/>
      <c r="K265" s="13">
        <f>янв.25!K265+фев.25!H265-фев.25!G265</f>
        <v>-403.15</v>
      </c>
    </row>
    <row r="266" spans="1:11" x14ac:dyDescent="0.25">
      <c r="A266" s="111"/>
      <c r="B266" s="109">
        <v>266</v>
      </c>
      <c r="C266" s="12">
        <v>24803</v>
      </c>
      <c r="D266" s="12">
        <v>25768</v>
      </c>
      <c r="E266" s="13">
        <f t="shared" si="7"/>
        <v>965</v>
      </c>
      <c r="F266" s="68">
        <v>5.13</v>
      </c>
      <c r="G266" s="13">
        <f t="shared" ref="G266:G329" si="8">F266*E266</f>
        <v>4950.45</v>
      </c>
      <c r="H266" s="13"/>
      <c r="I266" s="109"/>
      <c r="J266" s="50"/>
      <c r="K266" s="13">
        <f>янв.25!K266+фев.25!H266-фев.25!G266</f>
        <v>-7352.34</v>
      </c>
    </row>
    <row r="267" spans="1:11" x14ac:dyDescent="0.25">
      <c r="A267" s="20"/>
      <c r="B267" s="109">
        <v>267</v>
      </c>
      <c r="C267" s="12">
        <v>2210</v>
      </c>
      <c r="D267" s="12">
        <v>3252</v>
      </c>
      <c r="E267" s="13">
        <f t="shared" si="7"/>
        <v>1042</v>
      </c>
      <c r="F267" s="13">
        <v>7.33</v>
      </c>
      <c r="G267" s="13">
        <f t="shared" si="8"/>
        <v>7637.86</v>
      </c>
      <c r="H267" s="13">
        <v>12000</v>
      </c>
      <c r="I267" s="109">
        <v>185253</v>
      </c>
      <c r="J267" s="50">
        <v>45716</v>
      </c>
      <c r="K267" s="13">
        <f>янв.25!K267+фев.25!H267-фев.25!G267</f>
        <v>1745.3300000000008</v>
      </c>
    </row>
    <row r="268" spans="1:11" x14ac:dyDescent="0.25">
      <c r="A268" s="111"/>
      <c r="B268" s="109">
        <v>268</v>
      </c>
      <c r="C268" s="12">
        <v>102526</v>
      </c>
      <c r="D268" s="12">
        <v>103183</v>
      </c>
      <c r="E268" s="13">
        <f t="shared" si="7"/>
        <v>657</v>
      </c>
      <c r="F268" s="68">
        <v>5.13</v>
      </c>
      <c r="G268" s="13">
        <f t="shared" si="8"/>
        <v>3370.41</v>
      </c>
      <c r="H268" s="13">
        <v>1500</v>
      </c>
      <c r="I268" s="109">
        <v>843242</v>
      </c>
      <c r="J268" s="50">
        <v>45691</v>
      </c>
      <c r="K268" s="13">
        <f>янв.25!K268+фев.25!H268-фев.25!G268</f>
        <v>-5174.1299999999992</v>
      </c>
    </row>
    <row r="269" spans="1:11" x14ac:dyDescent="0.25">
      <c r="A269" s="111"/>
      <c r="B269" s="109">
        <v>269</v>
      </c>
      <c r="C269" s="12">
        <v>129</v>
      </c>
      <c r="D269" s="12">
        <v>129</v>
      </c>
      <c r="E269" s="13">
        <f t="shared" ref="E269:E333" si="9">D269-C269</f>
        <v>0</v>
      </c>
      <c r="F269" s="13">
        <v>7.33</v>
      </c>
      <c r="G269" s="13">
        <f t="shared" si="8"/>
        <v>0</v>
      </c>
      <c r="H269" s="13"/>
      <c r="I269" s="109"/>
      <c r="J269" s="50"/>
      <c r="K269" s="13">
        <f>янв.25!K269+фев.25!H269-фев.25!G269</f>
        <v>0</v>
      </c>
    </row>
    <row r="270" spans="1:11" x14ac:dyDescent="0.25">
      <c r="A270" s="111"/>
      <c r="B270" s="109">
        <v>270</v>
      </c>
      <c r="C270" s="12">
        <v>11743</v>
      </c>
      <c r="D270" s="12">
        <v>11743</v>
      </c>
      <c r="E270" s="13">
        <f t="shared" si="9"/>
        <v>0</v>
      </c>
      <c r="F270" s="13">
        <v>7.33</v>
      </c>
      <c r="G270" s="13">
        <f t="shared" si="8"/>
        <v>0</v>
      </c>
      <c r="H270" s="13"/>
      <c r="I270" s="109"/>
      <c r="J270" s="50"/>
      <c r="K270" s="13">
        <f>янв.25!K270+фев.25!H270-фев.25!G270</f>
        <v>6899.13</v>
      </c>
    </row>
    <row r="271" spans="1:11" x14ac:dyDescent="0.25">
      <c r="A271" s="111"/>
      <c r="B271" s="109">
        <v>272</v>
      </c>
      <c r="C271" s="12"/>
      <c r="D271" s="12"/>
      <c r="E271" s="13">
        <f t="shared" si="9"/>
        <v>0</v>
      </c>
      <c r="F271" s="13">
        <v>7.33</v>
      </c>
      <c r="G271" s="13">
        <f t="shared" si="8"/>
        <v>0</v>
      </c>
      <c r="H271" s="13"/>
      <c r="I271" s="109"/>
      <c r="J271" s="50"/>
      <c r="K271" s="13">
        <f>янв.25!K271+фев.25!H271-фев.25!G271</f>
        <v>0</v>
      </c>
    </row>
    <row r="272" spans="1:11" x14ac:dyDescent="0.25">
      <c r="A272" s="111"/>
      <c r="B272" s="109">
        <v>273</v>
      </c>
      <c r="C272" s="12">
        <v>50173</v>
      </c>
      <c r="D272" s="12">
        <v>53093</v>
      </c>
      <c r="E272" s="13">
        <f t="shared" si="9"/>
        <v>2920</v>
      </c>
      <c r="F272" s="13">
        <v>7.33</v>
      </c>
      <c r="G272" s="13">
        <f t="shared" si="8"/>
        <v>21403.599999999999</v>
      </c>
      <c r="H272" s="13"/>
      <c r="I272" s="109"/>
      <c r="J272" s="50"/>
      <c r="K272" s="13">
        <f>янв.25!K272+фев.25!H272-фев.25!G272</f>
        <v>-45189.45</v>
      </c>
    </row>
    <row r="273" spans="1:11" x14ac:dyDescent="0.25">
      <c r="A273" s="111"/>
      <c r="B273" s="109">
        <v>274</v>
      </c>
      <c r="C273" s="12">
        <v>97574</v>
      </c>
      <c r="D273" s="12">
        <v>101432</v>
      </c>
      <c r="E273" s="13">
        <f t="shared" si="9"/>
        <v>3858</v>
      </c>
      <c r="F273" s="68">
        <v>5.13</v>
      </c>
      <c r="G273" s="13">
        <f t="shared" si="8"/>
        <v>19791.54</v>
      </c>
      <c r="H273" s="13"/>
      <c r="I273" s="109"/>
      <c r="J273" s="50"/>
      <c r="K273" s="13">
        <f>янв.25!K273+фев.25!H273-фев.25!G273</f>
        <v>-11491.199999999997</v>
      </c>
    </row>
    <row r="274" spans="1:11" x14ac:dyDescent="0.25">
      <c r="A274" s="111"/>
      <c r="B274" s="109">
        <v>275</v>
      </c>
      <c r="C274" s="12">
        <v>5305</v>
      </c>
      <c r="D274" s="12">
        <v>5305</v>
      </c>
      <c r="E274" s="13">
        <f t="shared" si="9"/>
        <v>0</v>
      </c>
      <c r="F274" s="68">
        <v>5.13</v>
      </c>
      <c r="G274" s="13">
        <f t="shared" si="8"/>
        <v>0</v>
      </c>
      <c r="H274" s="13"/>
      <c r="I274" s="109"/>
      <c r="J274" s="50"/>
      <c r="K274" s="13">
        <f>янв.25!K274+фев.25!H274-фев.25!G274</f>
        <v>0</v>
      </c>
    </row>
    <row r="275" spans="1:11" x14ac:dyDescent="0.25">
      <c r="A275" s="111"/>
      <c r="B275" s="109">
        <v>276</v>
      </c>
      <c r="C275" s="12">
        <v>100753</v>
      </c>
      <c r="D275" s="12">
        <v>103037</v>
      </c>
      <c r="E275" s="13">
        <f t="shared" si="9"/>
        <v>2284</v>
      </c>
      <c r="F275" s="68">
        <v>5.13</v>
      </c>
      <c r="G275" s="13">
        <f t="shared" si="8"/>
        <v>11716.92</v>
      </c>
      <c r="H275" s="13">
        <v>20000</v>
      </c>
      <c r="I275" s="109">
        <v>343689</v>
      </c>
      <c r="J275" s="50">
        <v>45695</v>
      </c>
      <c r="K275" s="13">
        <f>янв.25!K275+фев.25!H275-фев.25!G275</f>
        <v>7725.5399999999991</v>
      </c>
    </row>
    <row r="276" spans="1:11" x14ac:dyDescent="0.25">
      <c r="A276" s="111"/>
      <c r="B276" s="109">
        <v>277</v>
      </c>
      <c r="C276" s="12"/>
      <c r="D276" s="12"/>
      <c r="E276" s="13">
        <f t="shared" si="9"/>
        <v>0</v>
      </c>
      <c r="F276" s="13">
        <v>7.33</v>
      </c>
      <c r="G276" s="13">
        <f t="shared" si="8"/>
        <v>0</v>
      </c>
      <c r="H276" s="13"/>
      <c r="I276" s="109"/>
      <c r="J276" s="50"/>
      <c r="K276" s="13">
        <f>янв.25!K276+фев.25!H276-фев.25!G276</f>
        <v>0</v>
      </c>
    </row>
    <row r="277" spans="1:11" x14ac:dyDescent="0.25">
      <c r="A277" s="111"/>
      <c r="B277" s="109">
        <v>278</v>
      </c>
      <c r="C277" s="12">
        <v>36125</v>
      </c>
      <c r="D277" s="12">
        <v>36575</v>
      </c>
      <c r="E277" s="13">
        <f t="shared" si="9"/>
        <v>450</v>
      </c>
      <c r="F277" s="13">
        <v>7.33</v>
      </c>
      <c r="G277" s="13">
        <f t="shared" si="8"/>
        <v>3298.5</v>
      </c>
      <c r="H277" s="13"/>
      <c r="I277" s="109"/>
      <c r="J277" s="50"/>
      <c r="K277" s="13">
        <f>янв.25!K277+фев.25!H277-фев.25!G277</f>
        <v>-7322.67</v>
      </c>
    </row>
    <row r="278" spans="1:11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9"/>
        <v>0</v>
      </c>
      <c r="F278" s="13">
        <v>7.33</v>
      </c>
      <c r="G278" s="13">
        <f t="shared" si="8"/>
        <v>0</v>
      </c>
      <c r="H278" s="13"/>
      <c r="I278" s="109"/>
      <c r="J278" s="50"/>
      <c r="K278" s="13">
        <f>янв.25!K278+фев.25!H278-фев.25!G278</f>
        <v>0</v>
      </c>
    </row>
    <row r="279" spans="1:11" x14ac:dyDescent="0.25">
      <c r="A279" s="111"/>
      <c r="B279" s="109" t="s">
        <v>25</v>
      </c>
      <c r="C279" s="12">
        <v>64850</v>
      </c>
      <c r="D279" s="12">
        <v>67732</v>
      </c>
      <c r="E279" s="13">
        <f t="shared" si="9"/>
        <v>2882</v>
      </c>
      <c r="F279" s="68">
        <v>5.13</v>
      </c>
      <c r="G279" s="13">
        <f t="shared" si="8"/>
        <v>14784.66</v>
      </c>
      <c r="H279" s="13"/>
      <c r="I279" s="109"/>
      <c r="J279" s="50"/>
      <c r="K279" s="13">
        <f>янв.25!K279+фев.25!H279-фев.25!G279</f>
        <v>-36366.57</v>
      </c>
    </row>
    <row r="280" spans="1:11" x14ac:dyDescent="0.25">
      <c r="A280" s="111"/>
      <c r="B280" s="109">
        <v>280</v>
      </c>
      <c r="C280" s="12">
        <v>53579</v>
      </c>
      <c r="D280" s="12">
        <v>54949</v>
      </c>
      <c r="E280" s="13">
        <f t="shared" si="9"/>
        <v>1370</v>
      </c>
      <c r="F280" s="49">
        <v>7.33</v>
      </c>
      <c r="G280" s="13">
        <f t="shared" si="8"/>
        <v>10042.1</v>
      </c>
      <c r="H280" s="13"/>
      <c r="I280" s="109"/>
      <c r="J280" s="50"/>
      <c r="K280" s="13">
        <f>янв.25!K280+фев.25!H280-фев.25!G280</f>
        <v>-19703.04</v>
      </c>
    </row>
    <row r="281" spans="1:11" x14ac:dyDescent="0.25">
      <c r="A281" s="111"/>
      <c r="B281" s="109">
        <v>281</v>
      </c>
      <c r="C281" s="12">
        <v>29564</v>
      </c>
      <c r="D281" s="12">
        <v>30395</v>
      </c>
      <c r="E281" s="13">
        <f t="shared" si="9"/>
        <v>831</v>
      </c>
      <c r="F281" s="49">
        <v>7.33</v>
      </c>
      <c r="G281" s="13">
        <f t="shared" si="8"/>
        <v>6091.2300000000005</v>
      </c>
      <c r="H281" s="13">
        <v>2000</v>
      </c>
      <c r="I281" s="109">
        <v>33870</v>
      </c>
      <c r="J281" s="50">
        <v>45692</v>
      </c>
      <c r="K281" s="13">
        <f>янв.25!K281+фев.25!H281-фев.25!G281</f>
        <v>-9273.5400000000009</v>
      </c>
    </row>
    <row r="282" spans="1:11" x14ac:dyDescent="0.25">
      <c r="A282" s="111"/>
      <c r="B282" s="109">
        <v>282</v>
      </c>
      <c r="C282" s="12">
        <v>579</v>
      </c>
      <c r="D282" s="12">
        <v>579</v>
      </c>
      <c r="E282" s="13">
        <f t="shared" si="9"/>
        <v>0</v>
      </c>
      <c r="F282" s="49">
        <v>7.33</v>
      </c>
      <c r="G282" s="13">
        <f t="shared" si="8"/>
        <v>0</v>
      </c>
      <c r="H282" s="13"/>
      <c r="I282" s="109"/>
      <c r="J282" s="50"/>
      <c r="K282" s="13">
        <f>янв.25!K282+фев.25!H282-фев.25!G282</f>
        <v>0</v>
      </c>
    </row>
    <row r="283" spans="1:11" x14ac:dyDescent="0.25">
      <c r="A283" s="111"/>
      <c r="B283" s="109">
        <v>283</v>
      </c>
      <c r="C283" s="12">
        <v>3744</v>
      </c>
      <c r="D283" s="12">
        <v>3744</v>
      </c>
      <c r="E283" s="13">
        <f t="shared" si="9"/>
        <v>0</v>
      </c>
      <c r="F283" s="49">
        <v>7.33</v>
      </c>
      <c r="G283" s="13">
        <f t="shared" si="8"/>
        <v>0</v>
      </c>
      <c r="H283" s="13"/>
      <c r="I283" s="109"/>
      <c r="J283" s="50"/>
      <c r="K283" s="13">
        <f>янв.25!K283+фев.25!H283-фев.25!G283</f>
        <v>-7.33</v>
      </c>
    </row>
    <row r="284" spans="1:11" x14ac:dyDescent="0.25">
      <c r="A284" s="111"/>
      <c r="B284" s="109">
        <v>284</v>
      </c>
      <c r="C284" s="12">
        <v>7078</v>
      </c>
      <c r="D284" s="12">
        <v>7078</v>
      </c>
      <c r="E284" s="13">
        <f t="shared" si="9"/>
        <v>0</v>
      </c>
      <c r="F284" s="49">
        <v>7.33</v>
      </c>
      <c r="G284" s="13">
        <f t="shared" si="8"/>
        <v>0</v>
      </c>
      <c r="H284" s="13"/>
      <c r="I284" s="109"/>
      <c r="J284" s="50"/>
      <c r="K284" s="13">
        <f>янв.25!K284+фев.25!H284-фев.25!G284</f>
        <v>0</v>
      </c>
    </row>
    <row r="285" spans="1:11" x14ac:dyDescent="0.25">
      <c r="A285" s="111"/>
      <c r="B285" s="109">
        <v>285</v>
      </c>
      <c r="C285" s="12">
        <v>101164</v>
      </c>
      <c r="D285" s="12">
        <v>103527</v>
      </c>
      <c r="E285" s="13">
        <f t="shared" si="9"/>
        <v>2363</v>
      </c>
      <c r="F285" s="49">
        <v>7.33</v>
      </c>
      <c r="G285" s="13">
        <f t="shared" si="8"/>
        <v>17320.79</v>
      </c>
      <c r="H285" s="13">
        <v>6000</v>
      </c>
      <c r="I285" s="109">
        <v>814971</v>
      </c>
      <c r="J285" s="50">
        <v>45692</v>
      </c>
      <c r="K285" s="13">
        <f>янв.25!K285+фев.25!H285-фев.25!G285</f>
        <v>-21565.16</v>
      </c>
    </row>
    <row r="286" spans="1:11" x14ac:dyDescent="0.25">
      <c r="A286" s="111"/>
      <c r="B286" s="109">
        <v>286</v>
      </c>
      <c r="C286" s="12">
        <v>120966</v>
      </c>
      <c r="D286" s="12">
        <v>123312</v>
      </c>
      <c r="E286" s="13">
        <f t="shared" si="9"/>
        <v>2346</v>
      </c>
      <c r="F286" s="68">
        <v>5.13</v>
      </c>
      <c r="G286" s="13">
        <f t="shared" si="8"/>
        <v>12034.98</v>
      </c>
      <c r="H286" s="13"/>
      <c r="I286" s="109"/>
      <c r="J286" s="50"/>
      <c r="K286" s="13">
        <f>янв.25!K286+фев.25!H286-фев.25!G286</f>
        <v>-15066.81</v>
      </c>
    </row>
    <row r="287" spans="1:11" x14ac:dyDescent="0.25">
      <c r="A287" s="111"/>
      <c r="B287" s="109">
        <v>287</v>
      </c>
      <c r="C287" s="12">
        <v>40327</v>
      </c>
      <c r="D287" s="12">
        <v>41678</v>
      </c>
      <c r="E287" s="13">
        <f t="shared" si="9"/>
        <v>1351</v>
      </c>
      <c r="F287" s="13">
        <v>7.33</v>
      </c>
      <c r="G287" s="13">
        <f t="shared" si="8"/>
        <v>9902.83</v>
      </c>
      <c r="H287" s="13">
        <v>10500</v>
      </c>
      <c r="I287" s="109">
        <v>521877</v>
      </c>
      <c r="J287" s="50">
        <v>45699</v>
      </c>
      <c r="K287" s="13">
        <f>янв.25!K287+фев.25!H287-фев.25!G287</f>
        <v>-1892.0599999999995</v>
      </c>
    </row>
    <row r="288" spans="1:11" x14ac:dyDescent="0.25">
      <c r="A288" s="111"/>
      <c r="B288" s="109">
        <v>288</v>
      </c>
      <c r="C288" s="12">
        <v>61325</v>
      </c>
      <c r="D288" s="12">
        <v>62599</v>
      </c>
      <c r="E288" s="13">
        <f t="shared" si="9"/>
        <v>1274</v>
      </c>
      <c r="F288" s="13">
        <v>7.33</v>
      </c>
      <c r="G288" s="13">
        <f t="shared" si="8"/>
        <v>9338.42</v>
      </c>
      <c r="H288" s="13">
        <v>5000</v>
      </c>
      <c r="I288" s="109">
        <v>395272</v>
      </c>
      <c r="J288" s="50">
        <v>45709</v>
      </c>
      <c r="K288" s="13">
        <f>янв.25!K288+фев.25!H288-фев.25!G288</f>
        <v>-8163.74</v>
      </c>
    </row>
    <row r="289" spans="1:11" x14ac:dyDescent="0.25">
      <c r="A289" s="111"/>
      <c r="B289" s="109">
        <v>289</v>
      </c>
      <c r="C289" s="12">
        <v>3820</v>
      </c>
      <c r="D289" s="12">
        <v>3851</v>
      </c>
      <c r="E289" s="13">
        <f t="shared" si="9"/>
        <v>31</v>
      </c>
      <c r="F289" s="13">
        <v>7.33</v>
      </c>
      <c r="G289" s="13">
        <f t="shared" ref="G289" si="10">F289*E289</f>
        <v>227.23</v>
      </c>
      <c r="H289" s="13"/>
      <c r="I289" s="109"/>
      <c r="J289" s="50"/>
      <c r="K289" s="13">
        <f>янв.25!K289+фев.25!H289-фев.25!G289</f>
        <v>2464.91</v>
      </c>
    </row>
    <row r="290" spans="1:11" x14ac:dyDescent="0.25">
      <c r="A290" s="111"/>
      <c r="B290" s="109">
        <v>290</v>
      </c>
      <c r="C290" s="12"/>
      <c r="D290" s="12"/>
      <c r="E290" s="13">
        <f t="shared" si="9"/>
        <v>0</v>
      </c>
      <c r="F290" s="13">
        <v>7.33</v>
      </c>
      <c r="G290" s="13">
        <f t="shared" si="8"/>
        <v>0</v>
      </c>
      <c r="H290" s="13"/>
      <c r="I290" s="109"/>
      <c r="J290" s="50"/>
      <c r="K290" s="13">
        <f>янв.25!K290+фев.25!H290-фев.25!G290</f>
        <v>0</v>
      </c>
    </row>
    <row r="291" spans="1:11" x14ac:dyDescent="0.25">
      <c r="A291" s="111"/>
      <c r="B291" s="109">
        <v>291</v>
      </c>
      <c r="C291" s="12"/>
      <c r="D291" s="12"/>
      <c r="E291" s="13">
        <f t="shared" si="9"/>
        <v>0</v>
      </c>
      <c r="F291" s="13">
        <v>7.33</v>
      </c>
      <c r="G291" s="13">
        <f t="shared" si="8"/>
        <v>0</v>
      </c>
      <c r="H291" s="13"/>
      <c r="I291" s="109"/>
      <c r="J291" s="50"/>
      <c r="K291" s="13">
        <f>янв.25!K291+фев.25!H291-фев.25!G291</f>
        <v>0</v>
      </c>
    </row>
    <row r="292" spans="1:11" x14ac:dyDescent="0.25">
      <c r="A292" s="111"/>
      <c r="B292" s="109">
        <v>292</v>
      </c>
      <c r="C292" s="12">
        <v>21215</v>
      </c>
      <c r="D292" s="12">
        <v>21250</v>
      </c>
      <c r="E292" s="13">
        <f t="shared" si="9"/>
        <v>35</v>
      </c>
      <c r="F292" s="68">
        <v>5.13</v>
      </c>
      <c r="G292" s="13">
        <f t="shared" si="8"/>
        <v>179.54999999999998</v>
      </c>
      <c r="H292" s="13"/>
      <c r="I292" s="109"/>
      <c r="J292" s="50"/>
      <c r="K292" s="13">
        <f>янв.25!K292+фев.25!H292-фев.25!G292</f>
        <v>-405.27</v>
      </c>
    </row>
    <row r="293" spans="1:11" x14ac:dyDescent="0.25">
      <c r="A293" s="111"/>
      <c r="B293" s="109">
        <v>293</v>
      </c>
      <c r="C293" s="12">
        <v>5</v>
      </c>
      <c r="D293" s="12">
        <v>129</v>
      </c>
      <c r="E293" s="13">
        <f t="shared" si="9"/>
        <v>124</v>
      </c>
      <c r="F293" s="13">
        <v>7.33</v>
      </c>
      <c r="G293" s="13">
        <f t="shared" si="8"/>
        <v>908.92</v>
      </c>
      <c r="H293" s="13"/>
      <c r="I293" s="109"/>
      <c r="J293" s="50"/>
      <c r="K293" s="13">
        <f>янв.25!K293+фев.25!H293-фев.25!G293</f>
        <v>-908.92</v>
      </c>
    </row>
    <row r="294" spans="1:11" x14ac:dyDescent="0.25">
      <c r="A294" s="111"/>
      <c r="B294" s="109">
        <v>294</v>
      </c>
      <c r="C294" s="12">
        <v>46438</v>
      </c>
      <c r="D294" s="12">
        <v>46438</v>
      </c>
      <c r="E294" s="13">
        <f t="shared" si="9"/>
        <v>0</v>
      </c>
      <c r="F294" s="13">
        <v>7.33</v>
      </c>
      <c r="G294" s="13">
        <f t="shared" si="8"/>
        <v>0</v>
      </c>
      <c r="H294" s="13"/>
      <c r="I294" s="109"/>
      <c r="J294" s="50"/>
      <c r="K294" s="13">
        <f>янв.25!K294+фев.25!H294-фев.25!G294</f>
        <v>0</v>
      </c>
    </row>
    <row r="295" spans="1:11" x14ac:dyDescent="0.25">
      <c r="A295" s="111"/>
      <c r="B295" s="109">
        <v>295</v>
      </c>
      <c r="C295" s="12"/>
      <c r="D295" s="12"/>
      <c r="E295" s="13">
        <f t="shared" si="9"/>
        <v>0</v>
      </c>
      <c r="F295" s="13">
        <v>7.33</v>
      </c>
      <c r="G295" s="13">
        <f t="shared" si="8"/>
        <v>0</v>
      </c>
      <c r="H295" s="13"/>
      <c r="I295" s="109"/>
      <c r="J295" s="50"/>
      <c r="K295" s="13">
        <f>янв.25!K295+фев.25!H295-фев.25!G295</f>
        <v>0</v>
      </c>
    </row>
    <row r="296" spans="1:11" x14ac:dyDescent="0.25">
      <c r="A296" s="111"/>
      <c r="B296" s="109">
        <v>296</v>
      </c>
      <c r="C296" s="12"/>
      <c r="D296" s="12"/>
      <c r="E296" s="13">
        <f t="shared" si="9"/>
        <v>0</v>
      </c>
      <c r="F296" s="13">
        <v>7.33</v>
      </c>
      <c r="G296" s="13">
        <f t="shared" si="8"/>
        <v>0</v>
      </c>
      <c r="H296" s="13"/>
      <c r="I296" s="109"/>
      <c r="J296" s="50"/>
      <c r="K296" s="13">
        <f>янв.25!K296+фев.25!H296-фев.25!G296</f>
        <v>0</v>
      </c>
    </row>
    <row r="297" spans="1:11" x14ac:dyDescent="0.25">
      <c r="A297" s="111"/>
      <c r="B297" s="109">
        <v>297</v>
      </c>
      <c r="C297" s="12"/>
      <c r="D297" s="12"/>
      <c r="E297" s="13">
        <f t="shared" si="9"/>
        <v>0</v>
      </c>
      <c r="F297" s="13">
        <v>7.33</v>
      </c>
      <c r="G297" s="13">
        <f t="shared" si="8"/>
        <v>0</v>
      </c>
      <c r="H297" s="13"/>
      <c r="I297" s="109"/>
      <c r="J297" s="50"/>
      <c r="K297" s="13">
        <f>янв.25!K297+фев.25!H297-фев.25!G297</f>
        <v>0</v>
      </c>
    </row>
    <row r="298" spans="1:11" x14ac:dyDescent="0.25">
      <c r="A298" s="111"/>
      <c r="B298" s="109">
        <v>298</v>
      </c>
      <c r="C298" s="12"/>
      <c r="D298" s="12"/>
      <c r="E298" s="13">
        <f t="shared" si="9"/>
        <v>0</v>
      </c>
      <c r="F298" s="13">
        <v>7.33</v>
      </c>
      <c r="G298" s="13">
        <f t="shared" si="8"/>
        <v>0</v>
      </c>
      <c r="H298" s="13"/>
      <c r="I298" s="109"/>
      <c r="J298" s="50"/>
      <c r="K298" s="13">
        <f>янв.25!K298+фев.25!H298-фев.25!G298</f>
        <v>0</v>
      </c>
    </row>
    <row r="299" spans="1:11" x14ac:dyDescent="0.25">
      <c r="A299" s="111"/>
      <c r="B299" s="109">
        <v>299</v>
      </c>
      <c r="C299" s="12"/>
      <c r="D299" s="12"/>
      <c r="E299" s="13">
        <f t="shared" si="9"/>
        <v>0</v>
      </c>
      <c r="F299" s="13">
        <v>7.33</v>
      </c>
      <c r="G299" s="13">
        <f t="shared" si="8"/>
        <v>0</v>
      </c>
      <c r="H299" s="13"/>
      <c r="I299" s="109"/>
      <c r="J299" s="50"/>
      <c r="K299" s="13">
        <f>янв.25!K299+фев.25!H299-фев.25!G299</f>
        <v>0</v>
      </c>
    </row>
    <row r="300" spans="1:11" x14ac:dyDescent="0.25">
      <c r="A300" s="111"/>
      <c r="B300" s="109">
        <v>300</v>
      </c>
      <c r="C300" s="12">
        <v>12729</v>
      </c>
      <c r="D300" s="12">
        <v>16289</v>
      </c>
      <c r="E300" s="13">
        <f t="shared" si="9"/>
        <v>3560</v>
      </c>
      <c r="F300" s="13">
        <v>7.33</v>
      </c>
      <c r="G300" s="13">
        <f t="shared" si="8"/>
        <v>26094.799999999999</v>
      </c>
      <c r="H300" s="13">
        <v>55000</v>
      </c>
      <c r="I300" s="109">
        <v>36468.208265000001</v>
      </c>
      <c r="J300" s="50" t="s">
        <v>49</v>
      </c>
      <c r="K300" s="13">
        <f>янв.25!K300+фев.25!H300-фев.25!G300</f>
        <v>25398.830000000005</v>
      </c>
    </row>
    <row r="301" spans="1:11" x14ac:dyDescent="0.25">
      <c r="A301" s="111"/>
      <c r="B301" s="109">
        <v>301</v>
      </c>
      <c r="C301" s="12">
        <v>76858</v>
      </c>
      <c r="D301" s="12">
        <v>80097</v>
      </c>
      <c r="E301" s="13">
        <f t="shared" si="9"/>
        <v>3239</v>
      </c>
      <c r="F301" s="13">
        <v>7.33</v>
      </c>
      <c r="G301" s="13">
        <f t="shared" si="8"/>
        <v>23741.87</v>
      </c>
      <c r="H301" s="13">
        <v>70000</v>
      </c>
      <c r="I301" s="109">
        <v>202105</v>
      </c>
      <c r="J301" s="50">
        <v>45715</v>
      </c>
      <c r="K301" s="13">
        <f>янв.25!K301+фев.25!H301-фев.25!G301</f>
        <v>15699.359999999997</v>
      </c>
    </row>
    <row r="302" spans="1:11" x14ac:dyDescent="0.25">
      <c r="A302" s="111"/>
      <c r="B302" s="109">
        <v>302</v>
      </c>
      <c r="C302" s="12"/>
      <c r="D302" s="12"/>
      <c r="E302" s="13">
        <f t="shared" si="9"/>
        <v>0</v>
      </c>
      <c r="F302" s="13">
        <v>7.33</v>
      </c>
      <c r="G302" s="13">
        <f t="shared" si="8"/>
        <v>0</v>
      </c>
      <c r="H302" s="13"/>
      <c r="I302" s="109"/>
      <c r="J302" s="50"/>
      <c r="K302" s="13">
        <f>янв.25!K302+фев.25!H302-фев.25!G302</f>
        <v>0</v>
      </c>
    </row>
    <row r="303" spans="1:11" x14ac:dyDescent="0.25">
      <c r="A303" s="111"/>
      <c r="B303" s="109">
        <v>303</v>
      </c>
      <c r="C303" s="12">
        <v>49373</v>
      </c>
      <c r="D303" s="12">
        <v>50300</v>
      </c>
      <c r="E303" s="13">
        <f t="shared" si="9"/>
        <v>927</v>
      </c>
      <c r="F303" s="70">
        <v>5.13</v>
      </c>
      <c r="G303" s="13">
        <f t="shared" si="8"/>
        <v>4755.51</v>
      </c>
      <c r="H303" s="13"/>
      <c r="I303" s="109"/>
      <c r="J303" s="50"/>
      <c r="K303" s="13">
        <f>янв.25!K303+фев.25!H303-фев.25!G303</f>
        <v>273.51999999999953</v>
      </c>
    </row>
    <row r="304" spans="1:11" x14ac:dyDescent="0.25">
      <c r="A304" s="111"/>
      <c r="B304" s="109">
        <v>304</v>
      </c>
      <c r="C304" s="12">
        <v>26717</v>
      </c>
      <c r="D304" s="12">
        <v>26759</v>
      </c>
      <c r="E304" s="13">
        <f t="shared" si="9"/>
        <v>42</v>
      </c>
      <c r="F304" s="13">
        <v>7.33</v>
      </c>
      <c r="G304" s="13">
        <f t="shared" si="8"/>
        <v>307.86</v>
      </c>
      <c r="H304" s="13">
        <v>2000</v>
      </c>
      <c r="I304" s="109">
        <v>563028</v>
      </c>
      <c r="J304" s="50">
        <v>45716</v>
      </c>
      <c r="K304" s="13">
        <f>янв.25!K304+фев.25!H304-фев.25!G304</f>
        <v>1332.9699999999998</v>
      </c>
    </row>
    <row r="305" spans="1:11" x14ac:dyDescent="0.25">
      <c r="A305" s="115"/>
      <c r="B305" s="109">
        <v>305</v>
      </c>
      <c r="C305" s="12">
        <v>5194</v>
      </c>
      <c r="D305" s="12">
        <v>5806</v>
      </c>
      <c r="E305" s="13">
        <f t="shared" si="9"/>
        <v>612</v>
      </c>
      <c r="F305" s="13">
        <v>7.33</v>
      </c>
      <c r="G305" s="13">
        <f t="shared" si="8"/>
        <v>4485.96</v>
      </c>
      <c r="H305" s="13">
        <v>7403.3</v>
      </c>
      <c r="I305" s="109">
        <v>905200.51610999997</v>
      </c>
      <c r="J305" s="50" t="s">
        <v>50</v>
      </c>
      <c r="K305" s="13">
        <f>янв.25!K305+фев.25!H305-фев.25!G305</f>
        <v>-4485.96</v>
      </c>
    </row>
    <row r="306" spans="1:11" x14ac:dyDescent="0.25">
      <c r="A306" s="111"/>
      <c r="B306" s="109">
        <v>306</v>
      </c>
      <c r="C306" s="12"/>
      <c r="D306" s="12"/>
      <c r="E306" s="13">
        <f t="shared" si="9"/>
        <v>0</v>
      </c>
      <c r="F306" s="13">
        <v>7.33</v>
      </c>
      <c r="G306" s="13">
        <f t="shared" si="8"/>
        <v>0</v>
      </c>
      <c r="H306" s="13"/>
      <c r="I306" s="109"/>
      <c r="J306" s="50"/>
      <c r="K306" s="13">
        <f>янв.25!K306+фев.25!H306-фев.25!G306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9"/>
        <v>0</v>
      </c>
      <c r="F307" s="13">
        <v>7.33</v>
      </c>
      <c r="G307" s="13">
        <f t="shared" si="8"/>
        <v>0</v>
      </c>
      <c r="H307" s="13"/>
      <c r="I307" s="109"/>
      <c r="J307" s="50"/>
      <c r="K307" s="13">
        <f>янв.25!K307+фев.25!H307-фев.25!G307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9"/>
        <v>0</v>
      </c>
      <c r="F308" s="13">
        <v>7.33</v>
      </c>
      <c r="G308" s="13">
        <f t="shared" si="8"/>
        <v>0</v>
      </c>
      <c r="H308" s="13"/>
      <c r="I308" s="109"/>
      <c r="J308" s="50"/>
      <c r="K308" s="13">
        <f>янв.25!K308+фев.25!H308-фев.25!G308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9"/>
        <v>0</v>
      </c>
      <c r="F309" s="13">
        <v>7.33</v>
      </c>
      <c r="G309" s="13">
        <f t="shared" si="8"/>
        <v>0</v>
      </c>
      <c r="H309" s="13"/>
      <c r="I309" s="109"/>
      <c r="J309" s="50"/>
      <c r="K309" s="13">
        <f>янв.25!K309+фев.25!H309-фев.25!G309</f>
        <v>0</v>
      </c>
    </row>
    <row r="310" spans="1:11" x14ac:dyDescent="0.25">
      <c r="A310" s="111"/>
      <c r="B310" s="109">
        <v>310</v>
      </c>
      <c r="C310" s="12">
        <v>5</v>
      </c>
      <c r="D310" s="12">
        <v>10</v>
      </c>
      <c r="E310" s="13">
        <f t="shared" si="9"/>
        <v>5</v>
      </c>
      <c r="F310" s="13">
        <v>7.33</v>
      </c>
      <c r="G310" s="13">
        <f t="shared" si="8"/>
        <v>36.65</v>
      </c>
      <c r="H310" s="13"/>
      <c r="I310" s="109"/>
      <c r="J310" s="50"/>
      <c r="K310" s="13">
        <f>янв.25!K310+фев.25!H310-фев.25!G310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9"/>
        <v>0</v>
      </c>
      <c r="F311" s="13">
        <v>7.33</v>
      </c>
      <c r="G311" s="13">
        <f t="shared" si="8"/>
        <v>0</v>
      </c>
      <c r="H311" s="13"/>
      <c r="I311" s="109"/>
      <c r="J311" s="50"/>
      <c r="K311" s="13">
        <f>янв.25!K311+фев.25!H311-фев.25!G311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9"/>
        <v>0</v>
      </c>
      <c r="F312" s="13">
        <v>7.33</v>
      </c>
      <c r="G312" s="13">
        <f t="shared" si="8"/>
        <v>0</v>
      </c>
      <c r="H312" s="13"/>
      <c r="I312" s="109"/>
      <c r="J312" s="50"/>
      <c r="K312" s="13">
        <f>янв.25!K312+фев.25!H312-фев.25!G312</f>
        <v>0</v>
      </c>
    </row>
    <row r="313" spans="1:11" x14ac:dyDescent="0.25">
      <c r="A313" s="111"/>
      <c r="B313" s="109">
        <v>313</v>
      </c>
      <c r="C313" s="12">
        <v>12363</v>
      </c>
      <c r="D313" s="12">
        <v>12487</v>
      </c>
      <c r="E313" s="13">
        <f t="shared" si="9"/>
        <v>124</v>
      </c>
      <c r="F313" s="13">
        <v>7.33</v>
      </c>
      <c r="G313" s="13">
        <f t="shared" si="8"/>
        <v>908.92</v>
      </c>
      <c r="H313" s="13"/>
      <c r="I313" s="109"/>
      <c r="J313" s="50"/>
      <c r="K313" s="13">
        <f>янв.25!K313+фев.25!H313-фев.25!G313</f>
        <v>-1231.44</v>
      </c>
    </row>
    <row r="314" spans="1:11" x14ac:dyDescent="0.25">
      <c r="A314" s="111"/>
      <c r="B314" s="109">
        <v>314</v>
      </c>
      <c r="C314" s="12"/>
      <c r="D314" s="12"/>
      <c r="E314" s="13">
        <f t="shared" si="9"/>
        <v>0</v>
      </c>
      <c r="F314" s="13">
        <v>7.33</v>
      </c>
      <c r="G314" s="13">
        <f t="shared" si="8"/>
        <v>0</v>
      </c>
      <c r="H314" s="13"/>
      <c r="I314" s="109"/>
      <c r="J314" s="50"/>
      <c r="K314" s="13">
        <f>янв.25!K314+фев.25!H314-фев.25!G314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9"/>
        <v>0</v>
      </c>
      <c r="F315" s="13">
        <v>7.33</v>
      </c>
      <c r="G315" s="13">
        <f t="shared" si="8"/>
        <v>0</v>
      </c>
      <c r="H315" s="13"/>
      <c r="I315" s="109"/>
      <c r="J315" s="50"/>
      <c r="K315" s="13">
        <f>янв.25!K315+фев.25!H315-фев.25!G315</f>
        <v>0</v>
      </c>
    </row>
    <row r="316" spans="1:11" x14ac:dyDescent="0.25">
      <c r="A316" s="67"/>
      <c r="B316" s="109">
        <v>316</v>
      </c>
      <c r="C316" s="12">
        <v>59867</v>
      </c>
      <c r="D316" s="12">
        <v>61342</v>
      </c>
      <c r="E316" s="13">
        <f t="shared" si="9"/>
        <v>1475</v>
      </c>
      <c r="F316" s="68">
        <v>5.13</v>
      </c>
      <c r="G316" s="13">
        <f t="shared" si="8"/>
        <v>7566.75</v>
      </c>
      <c r="H316" s="13">
        <v>12000</v>
      </c>
      <c r="I316" s="109">
        <v>236812</v>
      </c>
      <c r="J316" s="50">
        <v>45691</v>
      </c>
      <c r="K316" s="13">
        <f>янв.25!K316+фев.25!H316-фев.25!G316</f>
        <v>-8360.9699999999993</v>
      </c>
    </row>
    <row r="317" spans="1:11" x14ac:dyDescent="0.25">
      <c r="A317" s="111"/>
      <c r="B317" s="109">
        <v>317</v>
      </c>
      <c r="C317" s="12">
        <v>13156</v>
      </c>
      <c r="D317" s="12">
        <v>14548</v>
      </c>
      <c r="E317" s="13">
        <f t="shared" si="9"/>
        <v>1392</v>
      </c>
      <c r="F317" s="68">
        <v>5.13</v>
      </c>
      <c r="G317" s="13">
        <f t="shared" si="8"/>
        <v>7140.96</v>
      </c>
      <c r="H317" s="13">
        <v>6000</v>
      </c>
      <c r="I317" s="109">
        <v>70832</v>
      </c>
      <c r="J317" s="50">
        <v>45691</v>
      </c>
      <c r="K317" s="13">
        <f>янв.25!K317+фев.25!H317-фев.25!G317</f>
        <v>-7491.9</v>
      </c>
    </row>
    <row r="318" spans="1:11" x14ac:dyDescent="0.25">
      <c r="A318" s="111"/>
      <c r="B318" s="109">
        <v>318</v>
      </c>
      <c r="C318" s="12">
        <v>20</v>
      </c>
      <c r="D318" s="12">
        <v>20</v>
      </c>
      <c r="E318" s="13">
        <f t="shared" si="9"/>
        <v>0</v>
      </c>
      <c r="F318" s="13">
        <v>7.33</v>
      </c>
      <c r="G318" s="13">
        <f t="shared" si="8"/>
        <v>0</v>
      </c>
      <c r="H318" s="13"/>
      <c r="I318" s="109"/>
      <c r="J318" s="50"/>
      <c r="K318" s="13">
        <f>янв.25!K318+фев.25!H318-фев.25!G318</f>
        <v>0</v>
      </c>
    </row>
    <row r="319" spans="1:11" x14ac:dyDescent="0.25">
      <c r="A319" s="111"/>
      <c r="B319" s="109">
        <v>319</v>
      </c>
      <c r="C319" s="12"/>
      <c r="D319" s="12"/>
      <c r="E319" s="13">
        <f t="shared" si="9"/>
        <v>0</v>
      </c>
      <c r="F319" s="13">
        <v>7.33</v>
      </c>
      <c r="G319" s="13">
        <f t="shared" si="8"/>
        <v>0</v>
      </c>
      <c r="H319" s="13"/>
      <c r="I319" s="109"/>
      <c r="J319" s="50"/>
      <c r="K319" s="13">
        <f>янв.25!K319+фев.25!H319-фев.25!G319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9"/>
        <v>0</v>
      </c>
      <c r="F320" s="13">
        <v>7.33</v>
      </c>
      <c r="G320" s="13">
        <f t="shared" si="8"/>
        <v>0</v>
      </c>
      <c r="H320" s="13"/>
      <c r="I320" s="109"/>
      <c r="J320" s="50"/>
      <c r="K320" s="13">
        <f>янв.25!K320+фев.25!H320-фев.25!G320</f>
        <v>0</v>
      </c>
    </row>
    <row r="321" spans="1:11" x14ac:dyDescent="0.25">
      <c r="A321" s="111"/>
      <c r="B321" s="109">
        <v>321</v>
      </c>
      <c r="C321" s="12"/>
      <c r="D321" s="12"/>
      <c r="E321" s="13">
        <f t="shared" si="9"/>
        <v>0</v>
      </c>
      <c r="F321" s="13">
        <v>7.33</v>
      </c>
      <c r="G321" s="13">
        <f t="shared" si="8"/>
        <v>0</v>
      </c>
      <c r="H321" s="13"/>
      <c r="I321" s="109"/>
      <c r="J321" s="50"/>
      <c r="K321" s="13">
        <f>янв.25!K321+фев.25!H321-фев.25!G321</f>
        <v>0</v>
      </c>
    </row>
    <row r="322" spans="1:11" x14ac:dyDescent="0.25">
      <c r="A322" s="111"/>
      <c r="B322" s="109">
        <v>322</v>
      </c>
      <c r="C322" s="12">
        <v>38603</v>
      </c>
      <c r="D322" s="12">
        <v>39672</v>
      </c>
      <c r="E322" s="13">
        <f t="shared" si="9"/>
        <v>1069</v>
      </c>
      <c r="F322" s="13">
        <v>7.33</v>
      </c>
      <c r="G322" s="13">
        <f t="shared" si="8"/>
        <v>7835.77</v>
      </c>
      <c r="H322" s="13">
        <v>18000</v>
      </c>
      <c r="I322" s="109">
        <v>143626</v>
      </c>
      <c r="J322" s="50">
        <v>45706</v>
      </c>
      <c r="K322" s="13">
        <f>янв.25!K322+фев.25!H322-фев.25!G322</f>
        <v>598.57999999999993</v>
      </c>
    </row>
    <row r="323" spans="1:11" x14ac:dyDescent="0.25">
      <c r="A323" s="111"/>
      <c r="B323" s="109">
        <v>323</v>
      </c>
      <c r="C323" s="12"/>
      <c r="D323" s="12"/>
      <c r="E323" s="13">
        <f t="shared" si="9"/>
        <v>0</v>
      </c>
      <c r="F323" s="13">
        <v>7.33</v>
      </c>
      <c r="G323" s="13">
        <f t="shared" si="8"/>
        <v>0</v>
      </c>
      <c r="H323" s="13"/>
      <c r="I323" s="109"/>
      <c r="J323" s="50"/>
      <c r="K323" s="13">
        <f>янв.25!K323+фев.25!H323-фев.25!G323</f>
        <v>0</v>
      </c>
    </row>
    <row r="324" spans="1:11" x14ac:dyDescent="0.25">
      <c r="A324" s="111"/>
      <c r="B324" s="109">
        <v>324</v>
      </c>
      <c r="C324" s="12">
        <v>1428</v>
      </c>
      <c r="D324" s="12">
        <v>1428</v>
      </c>
      <c r="E324" s="13">
        <f t="shared" si="9"/>
        <v>0</v>
      </c>
      <c r="F324" s="13">
        <v>7.33</v>
      </c>
      <c r="G324" s="13">
        <f t="shared" si="8"/>
        <v>0</v>
      </c>
      <c r="H324" s="13"/>
      <c r="I324" s="109"/>
      <c r="J324" s="50"/>
      <c r="K324" s="13">
        <f>янв.25!K324+фев.25!H324-фев.25!G324</f>
        <v>0</v>
      </c>
    </row>
    <row r="325" spans="1:11" x14ac:dyDescent="0.25">
      <c r="A325" s="111"/>
      <c r="B325" s="109">
        <v>325</v>
      </c>
      <c r="C325" s="12"/>
      <c r="D325" s="12"/>
      <c r="E325" s="13">
        <f t="shared" si="9"/>
        <v>0</v>
      </c>
      <c r="F325" s="13">
        <v>7.33</v>
      </c>
      <c r="G325" s="13">
        <f t="shared" si="8"/>
        <v>0</v>
      </c>
      <c r="H325" s="13"/>
      <c r="I325" s="109"/>
      <c r="J325" s="50"/>
      <c r="K325" s="13">
        <f>янв.25!K325+фев.25!H325-фев.25!G325</f>
        <v>0</v>
      </c>
    </row>
    <row r="326" spans="1:11" x14ac:dyDescent="0.25">
      <c r="A326" s="111"/>
      <c r="B326" s="109">
        <v>326</v>
      </c>
      <c r="C326" s="12"/>
      <c r="D326" s="12"/>
      <c r="E326" s="13">
        <f t="shared" si="9"/>
        <v>0</v>
      </c>
      <c r="F326" s="13">
        <v>7.33</v>
      </c>
      <c r="G326" s="13">
        <f t="shared" si="8"/>
        <v>0</v>
      </c>
      <c r="H326" s="13"/>
      <c r="I326" s="109"/>
      <c r="J326" s="50"/>
      <c r="K326" s="13">
        <f>янв.25!K326+фев.25!H326-фев.25!G326</f>
        <v>0</v>
      </c>
    </row>
    <row r="327" spans="1:11" x14ac:dyDescent="0.25">
      <c r="A327" s="111"/>
      <c r="B327" s="109">
        <v>327</v>
      </c>
      <c r="C327" s="12"/>
      <c r="D327" s="12"/>
      <c r="E327" s="13">
        <f t="shared" si="9"/>
        <v>0</v>
      </c>
      <c r="F327" s="13">
        <v>7.33</v>
      </c>
      <c r="G327" s="13">
        <f t="shared" si="8"/>
        <v>0</v>
      </c>
      <c r="H327" s="13"/>
      <c r="I327" s="109"/>
      <c r="J327" s="50"/>
      <c r="K327" s="13">
        <f>янв.25!K327+фев.25!H327-фев.25!G327</f>
        <v>0</v>
      </c>
    </row>
    <row r="328" spans="1:11" x14ac:dyDescent="0.25">
      <c r="A328" s="111"/>
      <c r="B328" s="109">
        <v>328</v>
      </c>
      <c r="C328" s="12">
        <v>22498</v>
      </c>
      <c r="D328" s="12">
        <v>23151</v>
      </c>
      <c r="E328" s="13">
        <f t="shared" si="9"/>
        <v>653</v>
      </c>
      <c r="F328" s="13">
        <v>7.33</v>
      </c>
      <c r="G328" s="13">
        <f t="shared" si="8"/>
        <v>4786.49</v>
      </c>
      <c r="H328" s="13">
        <v>8000</v>
      </c>
      <c r="I328" s="109">
        <v>137652</v>
      </c>
      <c r="J328" s="50">
        <v>45695</v>
      </c>
      <c r="K328" s="13">
        <f>янв.25!K328+фев.25!H328-фев.25!G328</f>
        <v>2085.63</v>
      </c>
    </row>
    <row r="329" spans="1:11" x14ac:dyDescent="0.25">
      <c r="A329" s="111"/>
      <c r="B329" s="109">
        <v>329</v>
      </c>
      <c r="C329" s="12"/>
      <c r="D329" s="12"/>
      <c r="E329" s="13">
        <f t="shared" si="9"/>
        <v>0</v>
      </c>
      <c r="F329" s="13">
        <v>7.33</v>
      </c>
      <c r="G329" s="13">
        <f t="shared" si="8"/>
        <v>0</v>
      </c>
      <c r="H329" s="13"/>
      <c r="I329" s="109"/>
      <c r="J329" s="50"/>
      <c r="K329" s="13">
        <f>янв.25!K329+фев.25!H329-фев.25!G329</f>
        <v>0</v>
      </c>
    </row>
    <row r="330" spans="1:11" x14ac:dyDescent="0.25">
      <c r="A330" s="111"/>
      <c r="B330" s="109">
        <v>330</v>
      </c>
      <c r="C330" s="12">
        <v>7823</v>
      </c>
      <c r="D330" s="12">
        <v>7826</v>
      </c>
      <c r="E330" s="13">
        <f t="shared" si="9"/>
        <v>3</v>
      </c>
      <c r="F330" s="13">
        <v>7.33</v>
      </c>
      <c r="G330" s="13">
        <f t="shared" ref="G330:G347" si="11">F330*E330</f>
        <v>21.990000000000002</v>
      </c>
      <c r="H330" s="13">
        <v>80.63</v>
      </c>
      <c r="I330" s="109">
        <v>529064</v>
      </c>
      <c r="J330" s="50">
        <v>45694</v>
      </c>
      <c r="K330" s="13">
        <f>янв.25!K330+фев.25!H330-фев.25!G330</f>
        <v>-21.990000000000002</v>
      </c>
    </row>
    <row r="331" spans="1:11" x14ac:dyDescent="0.25">
      <c r="A331" s="111"/>
      <c r="B331" s="109">
        <v>331</v>
      </c>
      <c r="C331" s="12"/>
      <c r="D331" s="12"/>
      <c r="E331" s="13">
        <f t="shared" si="9"/>
        <v>0</v>
      </c>
      <c r="F331" s="13">
        <v>7.33</v>
      </c>
      <c r="G331" s="13">
        <f t="shared" si="11"/>
        <v>0</v>
      </c>
      <c r="H331" s="13"/>
      <c r="I331" s="109"/>
      <c r="J331" s="50"/>
      <c r="K331" s="13">
        <f>янв.25!K331+фев.25!H331-фев.25!G331</f>
        <v>0</v>
      </c>
    </row>
    <row r="332" spans="1:11" x14ac:dyDescent="0.25">
      <c r="A332" s="111"/>
      <c r="B332" s="109">
        <v>332</v>
      </c>
      <c r="C332" s="12"/>
      <c r="D332" s="12"/>
      <c r="E332" s="13">
        <f t="shared" si="9"/>
        <v>0</v>
      </c>
      <c r="F332" s="13">
        <v>7.33</v>
      </c>
      <c r="G332" s="13">
        <f t="shared" si="11"/>
        <v>0</v>
      </c>
      <c r="H332" s="13"/>
      <c r="I332" s="109"/>
      <c r="J332" s="50"/>
      <c r="K332" s="13">
        <f>янв.25!K332+фев.25!H332-фев.25!G332</f>
        <v>0</v>
      </c>
    </row>
    <row r="333" spans="1:11" x14ac:dyDescent="0.25">
      <c r="A333" s="111"/>
      <c r="B333" s="109">
        <v>333</v>
      </c>
      <c r="C333" s="12"/>
      <c r="D333" s="12"/>
      <c r="E333" s="13">
        <f t="shared" si="9"/>
        <v>0</v>
      </c>
      <c r="F333" s="13">
        <v>7.33</v>
      </c>
      <c r="G333" s="13">
        <f t="shared" si="11"/>
        <v>0</v>
      </c>
      <c r="H333" s="13"/>
      <c r="I333" s="109"/>
      <c r="J333" s="50"/>
      <c r="K333" s="13">
        <f>янв.25!K333+фев.25!H333-фев.25!G333</f>
        <v>0</v>
      </c>
    </row>
    <row r="334" spans="1:11" x14ac:dyDescent="0.25">
      <c r="A334" s="111"/>
      <c r="B334" s="109">
        <v>334</v>
      </c>
      <c r="C334" s="12"/>
      <c r="D334" s="12"/>
      <c r="E334" s="13">
        <f t="shared" ref="E334:E354" si="12">D334-C334</f>
        <v>0</v>
      </c>
      <c r="F334" s="13">
        <v>7.33</v>
      </c>
      <c r="G334" s="13">
        <f t="shared" si="11"/>
        <v>0</v>
      </c>
      <c r="H334" s="13"/>
      <c r="I334" s="109"/>
      <c r="J334" s="50"/>
      <c r="K334" s="13">
        <f>янв.25!K334+фев.25!H334-фев.25!G334</f>
        <v>0</v>
      </c>
    </row>
    <row r="335" spans="1:11" x14ac:dyDescent="0.25">
      <c r="A335" s="111"/>
      <c r="B335" s="109">
        <v>335</v>
      </c>
      <c r="C335" s="12">
        <v>4007</v>
      </c>
      <c r="D335" s="12">
        <v>4031</v>
      </c>
      <c r="E335" s="13">
        <f t="shared" si="12"/>
        <v>24</v>
      </c>
      <c r="F335" s="13">
        <v>7.33</v>
      </c>
      <c r="G335" s="13">
        <f t="shared" si="11"/>
        <v>175.92000000000002</v>
      </c>
      <c r="H335" s="13"/>
      <c r="I335" s="109"/>
      <c r="J335" s="50"/>
      <c r="K335" s="13">
        <f>янв.25!K335+фев.25!H335-фев.25!G335</f>
        <v>-175.92000000000002</v>
      </c>
    </row>
    <row r="336" spans="1:11" x14ac:dyDescent="0.25">
      <c r="A336" s="111"/>
      <c r="B336" s="109">
        <v>336</v>
      </c>
      <c r="C336" s="12">
        <v>63784</v>
      </c>
      <c r="D336" s="12">
        <v>65151</v>
      </c>
      <c r="E336" s="13">
        <f t="shared" si="12"/>
        <v>1367</v>
      </c>
      <c r="F336" s="68">
        <v>5.13</v>
      </c>
      <c r="G336" s="13">
        <f t="shared" si="11"/>
        <v>7012.71</v>
      </c>
      <c r="H336" s="13">
        <v>5000</v>
      </c>
      <c r="I336" s="109">
        <v>858553</v>
      </c>
      <c r="J336" s="50">
        <v>45702</v>
      </c>
      <c r="K336" s="13">
        <f>янв.25!K336+фев.25!H336-фев.25!G336</f>
        <v>-4641.0199999999995</v>
      </c>
    </row>
    <row r="337" spans="1:12" x14ac:dyDescent="0.25">
      <c r="A337" s="111"/>
      <c r="B337" s="109">
        <v>337</v>
      </c>
      <c r="C337" s="12">
        <v>2</v>
      </c>
      <c r="D337" s="12">
        <v>2</v>
      </c>
      <c r="E337" s="13">
        <f t="shared" si="12"/>
        <v>0</v>
      </c>
      <c r="F337" s="13">
        <v>7.33</v>
      </c>
      <c r="G337" s="13">
        <f t="shared" si="11"/>
        <v>0</v>
      </c>
      <c r="H337" s="13"/>
      <c r="I337" s="109"/>
      <c r="J337" s="50"/>
      <c r="K337" s="13">
        <f>янв.25!K337+фев.25!H337-фев.25!G337</f>
        <v>0</v>
      </c>
    </row>
    <row r="338" spans="1:12" x14ac:dyDescent="0.25">
      <c r="A338" s="111"/>
      <c r="B338" s="109">
        <v>338</v>
      </c>
      <c r="C338" s="12">
        <v>23324</v>
      </c>
      <c r="D338" s="12">
        <v>23462</v>
      </c>
      <c r="E338" s="13">
        <f t="shared" si="12"/>
        <v>138</v>
      </c>
      <c r="F338" s="13">
        <v>7.33</v>
      </c>
      <c r="G338" s="13">
        <f t="shared" si="11"/>
        <v>1011.54</v>
      </c>
      <c r="H338" s="13">
        <v>4517.76</v>
      </c>
      <c r="I338" s="109">
        <v>122587</v>
      </c>
      <c r="J338" s="50">
        <v>45706</v>
      </c>
      <c r="K338" s="13">
        <f>янв.25!K338+фев.25!H338-фев.25!G338</f>
        <v>3472.58</v>
      </c>
    </row>
    <row r="339" spans="1:12" x14ac:dyDescent="0.25">
      <c r="A339" s="111"/>
      <c r="B339" s="109">
        <v>339</v>
      </c>
      <c r="C339" s="12">
        <v>398</v>
      </c>
      <c r="D339" s="12">
        <v>409</v>
      </c>
      <c r="E339" s="13">
        <f t="shared" si="12"/>
        <v>11</v>
      </c>
      <c r="F339" s="13">
        <v>7.33</v>
      </c>
      <c r="G339" s="13">
        <f t="shared" si="11"/>
        <v>80.63</v>
      </c>
      <c r="H339" s="13">
        <v>200</v>
      </c>
      <c r="I339" s="109">
        <v>211968</v>
      </c>
      <c r="J339" s="50">
        <v>45691</v>
      </c>
      <c r="K339" s="13">
        <f>янв.25!K339+фев.25!H339-фев.25!G339</f>
        <v>1009.42</v>
      </c>
    </row>
    <row r="340" spans="1:12" x14ac:dyDescent="0.25">
      <c r="A340" s="111"/>
      <c r="B340" s="109">
        <v>340</v>
      </c>
      <c r="C340" s="12"/>
      <c r="D340" s="12"/>
      <c r="E340" s="13">
        <f t="shared" si="12"/>
        <v>0</v>
      </c>
      <c r="F340" s="13">
        <v>7.33</v>
      </c>
      <c r="G340" s="13">
        <f t="shared" si="11"/>
        <v>0</v>
      </c>
      <c r="H340" s="13"/>
      <c r="I340" s="109"/>
      <c r="J340" s="50"/>
      <c r="K340" s="13">
        <f>янв.25!K340+фев.25!H340-фев.25!G340</f>
        <v>0</v>
      </c>
    </row>
    <row r="341" spans="1:12" x14ac:dyDescent="0.25">
      <c r="A341" s="111"/>
      <c r="B341" s="109">
        <v>341</v>
      </c>
      <c r="C341" s="12">
        <v>175265</v>
      </c>
      <c r="D341" s="12">
        <v>177265</v>
      </c>
      <c r="E341" s="13">
        <f t="shared" si="12"/>
        <v>2000</v>
      </c>
      <c r="F341" s="68">
        <v>5.13</v>
      </c>
      <c r="G341" s="13">
        <f t="shared" si="11"/>
        <v>10260</v>
      </c>
      <c r="H341" s="13">
        <v>15000</v>
      </c>
      <c r="I341" s="109">
        <v>775337</v>
      </c>
      <c r="J341" s="50">
        <v>45691</v>
      </c>
      <c r="K341" s="13">
        <f>янв.25!K341+фев.25!H341-фев.25!G341</f>
        <v>-9772.77</v>
      </c>
      <c r="L341">
        <v>20354009</v>
      </c>
    </row>
    <row r="342" spans="1:12" x14ac:dyDescent="0.25">
      <c r="A342" s="111"/>
      <c r="B342" s="109">
        <v>342</v>
      </c>
      <c r="C342" s="12">
        <v>65246</v>
      </c>
      <c r="D342" s="12">
        <v>65264</v>
      </c>
      <c r="E342" s="13">
        <f t="shared" si="12"/>
        <v>18</v>
      </c>
      <c r="F342" s="13">
        <v>7.33</v>
      </c>
      <c r="G342" s="13">
        <f t="shared" si="11"/>
        <v>131.94</v>
      </c>
      <c r="H342" s="13"/>
      <c r="I342" s="109"/>
      <c r="J342" s="50"/>
      <c r="K342" s="13">
        <f>янв.25!K342+фев.25!H342-фев.25!G342</f>
        <v>868.06</v>
      </c>
    </row>
    <row r="343" spans="1:12" x14ac:dyDescent="0.25">
      <c r="A343" s="111"/>
      <c r="B343" s="109">
        <v>343</v>
      </c>
      <c r="C343" s="12"/>
      <c r="D343" s="12"/>
      <c r="E343" s="13">
        <f t="shared" si="12"/>
        <v>0</v>
      </c>
      <c r="F343" s="13">
        <v>7.33</v>
      </c>
      <c r="G343" s="13">
        <f t="shared" si="11"/>
        <v>0</v>
      </c>
      <c r="H343" s="13"/>
      <c r="I343" s="109"/>
      <c r="J343" s="50"/>
      <c r="K343" s="13">
        <f>янв.25!K343+фев.25!H343-фев.25!G343</f>
        <v>0</v>
      </c>
    </row>
    <row r="344" spans="1:12" x14ac:dyDescent="0.25">
      <c r="A344" s="111"/>
      <c r="B344" s="109">
        <v>344</v>
      </c>
      <c r="C344" s="12">
        <v>11525</v>
      </c>
      <c r="D344" s="12">
        <v>11525</v>
      </c>
      <c r="E344" s="13">
        <f t="shared" si="12"/>
        <v>0</v>
      </c>
      <c r="F344" s="13">
        <v>7.33</v>
      </c>
      <c r="G344" s="13">
        <f t="shared" si="11"/>
        <v>0</v>
      </c>
      <c r="H344" s="13"/>
      <c r="I344" s="109"/>
      <c r="J344" s="50"/>
      <c r="K344" s="13">
        <f>янв.25!K344+фев.25!H344-фев.25!G344</f>
        <v>0</v>
      </c>
    </row>
    <row r="345" spans="1:12" x14ac:dyDescent="0.25">
      <c r="A345" s="111"/>
      <c r="B345" s="109">
        <v>345</v>
      </c>
      <c r="C345" s="12">
        <v>6</v>
      </c>
      <c r="D345" s="12">
        <v>6</v>
      </c>
      <c r="E345" s="13">
        <f t="shared" si="12"/>
        <v>0</v>
      </c>
      <c r="F345" s="13">
        <v>7.33</v>
      </c>
      <c r="G345" s="13">
        <f t="shared" si="11"/>
        <v>0</v>
      </c>
      <c r="H345" s="13"/>
      <c r="I345" s="109"/>
      <c r="J345" s="50"/>
      <c r="K345" s="13">
        <f>янв.25!K345+фев.25!H345-фев.25!G345</f>
        <v>0</v>
      </c>
    </row>
    <row r="346" spans="1:12" x14ac:dyDescent="0.25">
      <c r="A346" s="111"/>
      <c r="B346" s="109">
        <v>346</v>
      </c>
      <c r="C346" s="12">
        <v>35697</v>
      </c>
      <c r="D346" s="12">
        <v>36178</v>
      </c>
      <c r="E346" s="13">
        <f t="shared" si="12"/>
        <v>481</v>
      </c>
      <c r="F346" s="13">
        <v>7.33</v>
      </c>
      <c r="G346" s="13">
        <f t="shared" si="11"/>
        <v>3525.73</v>
      </c>
      <c r="H346" s="13"/>
      <c r="I346" s="109"/>
      <c r="J346" s="50"/>
      <c r="K346" s="13">
        <f>янв.25!K346+фев.25!H346-фев.25!G346</f>
        <v>-7066.12</v>
      </c>
    </row>
    <row r="347" spans="1:12" x14ac:dyDescent="0.25">
      <c r="A347" s="111"/>
      <c r="B347" s="109">
        <v>347</v>
      </c>
      <c r="C347" s="12"/>
      <c r="D347" s="12"/>
      <c r="E347" s="13">
        <f t="shared" si="12"/>
        <v>0</v>
      </c>
      <c r="F347" s="13">
        <v>7.33</v>
      </c>
      <c r="G347" s="13">
        <f t="shared" si="11"/>
        <v>0</v>
      </c>
      <c r="H347" s="13"/>
      <c r="I347" s="109"/>
      <c r="J347" s="50"/>
      <c r="K347" s="13">
        <f>янв.25!K347+фев.25!H347-фев.25!G347</f>
        <v>0</v>
      </c>
    </row>
    <row r="348" spans="1:12" x14ac:dyDescent="0.25">
      <c r="A348" s="111"/>
      <c r="B348" s="109">
        <v>348</v>
      </c>
      <c r="C348" s="12">
        <v>29282</v>
      </c>
      <c r="D348" s="12">
        <v>29282</v>
      </c>
      <c r="E348" s="13">
        <f t="shared" si="12"/>
        <v>0</v>
      </c>
      <c r="F348" s="13">
        <v>7.33</v>
      </c>
      <c r="G348" s="13">
        <f t="shared" ref="G348:G354" si="13">F348*E348</f>
        <v>0</v>
      </c>
      <c r="H348" s="13">
        <v>11000</v>
      </c>
      <c r="I348" s="109">
        <v>51875</v>
      </c>
      <c r="J348" s="50">
        <v>45712</v>
      </c>
      <c r="K348" s="13">
        <f>янв.25!K348+фев.25!H348-фев.25!G348</f>
        <v>7895.0499999999993</v>
      </c>
    </row>
    <row r="349" spans="1:12" x14ac:dyDescent="0.25">
      <c r="A349" s="111"/>
      <c r="B349" s="109">
        <v>349</v>
      </c>
      <c r="C349" s="12">
        <v>116915</v>
      </c>
      <c r="D349" s="12">
        <v>119027</v>
      </c>
      <c r="E349" s="13">
        <f t="shared" si="12"/>
        <v>2112</v>
      </c>
      <c r="F349" s="68">
        <v>5.13</v>
      </c>
      <c r="G349" s="13">
        <f t="shared" si="13"/>
        <v>10834.56</v>
      </c>
      <c r="H349" s="13">
        <v>11850</v>
      </c>
      <c r="I349" s="109">
        <v>864334</v>
      </c>
      <c r="J349" s="50">
        <v>45694</v>
      </c>
      <c r="K349" s="13">
        <f>янв.25!K349+фев.25!H349-фев.25!G349</f>
        <v>-1859.2099999999991</v>
      </c>
    </row>
    <row r="350" spans="1:12" x14ac:dyDescent="0.25">
      <c r="A350" s="113"/>
      <c r="B350" s="112">
        <v>350</v>
      </c>
      <c r="C350" s="12">
        <v>600</v>
      </c>
      <c r="D350" s="12">
        <v>600</v>
      </c>
      <c r="E350" s="13">
        <f t="shared" si="12"/>
        <v>0</v>
      </c>
      <c r="F350" s="68">
        <v>5.13</v>
      </c>
      <c r="G350" s="13">
        <f t="shared" si="13"/>
        <v>0</v>
      </c>
      <c r="H350" s="13"/>
      <c r="I350" s="109"/>
      <c r="J350" s="50"/>
      <c r="K350" s="13">
        <f>янв.25!K350+фев.25!H350-фев.25!G350</f>
        <v>0</v>
      </c>
    </row>
    <row r="351" spans="1:12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2"/>
        <v>0</v>
      </c>
      <c r="F351" s="13">
        <v>7.33</v>
      </c>
      <c r="G351" s="13">
        <f t="shared" si="13"/>
        <v>0</v>
      </c>
      <c r="H351" s="13"/>
      <c r="I351" s="109"/>
      <c r="J351" s="50"/>
      <c r="K351" s="13">
        <f>янв.25!K351+фев.25!H351-фев.25!G351</f>
        <v>0</v>
      </c>
    </row>
    <row r="352" spans="1:12" x14ac:dyDescent="0.25">
      <c r="A352" s="57"/>
      <c r="C352" s="12">
        <v>40855</v>
      </c>
      <c r="D352" s="12">
        <v>41515</v>
      </c>
      <c r="E352" s="13">
        <f t="shared" si="12"/>
        <v>660</v>
      </c>
      <c r="F352" s="13">
        <v>7.33</v>
      </c>
      <c r="G352" s="13">
        <f t="shared" si="13"/>
        <v>4837.8</v>
      </c>
    </row>
    <row r="353" spans="1:9" x14ac:dyDescent="0.25">
      <c r="A353" s="57"/>
      <c r="C353" s="12">
        <v>4230</v>
      </c>
      <c r="D353" s="12">
        <v>5383</v>
      </c>
      <c r="E353" s="13">
        <f t="shared" si="12"/>
        <v>1153</v>
      </c>
      <c r="F353" s="13">
        <v>7.33</v>
      </c>
      <c r="G353" s="13">
        <f t="shared" si="13"/>
        <v>8451.49</v>
      </c>
      <c r="I353"/>
    </row>
    <row r="354" spans="1:9" x14ac:dyDescent="0.25">
      <c r="A354" s="57"/>
      <c r="C354" s="12">
        <v>22706</v>
      </c>
      <c r="D354" s="12">
        <v>23499</v>
      </c>
      <c r="E354" s="13">
        <f t="shared" si="12"/>
        <v>793</v>
      </c>
      <c r="F354" s="13">
        <v>7.33</v>
      </c>
      <c r="G354" s="13">
        <f t="shared" si="13"/>
        <v>5812.6900000000005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L354" xr:uid="{00000000-0009-0000-0000-000002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53" priority="1" operator="lessThan">
      <formula>-0.1</formula>
    </cfRule>
  </conditionalFormatting>
  <pageMargins left="0.25" right="0.25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579"/>
  <sheetViews>
    <sheetView topLeftCell="A151" workbookViewId="0">
      <selection activeCell="D156" sqref="D156"/>
    </sheetView>
  </sheetViews>
  <sheetFormatPr defaultColWidth="9.140625" defaultRowHeight="15.75" x14ac:dyDescent="0.25"/>
  <cols>
    <col min="1" max="1" width="21.140625" bestFit="1" customWidth="1"/>
    <col min="2" max="2" width="9.28515625" style="5" bestFit="1" customWidth="1"/>
    <col min="3" max="3" width="11.7109375" style="5" bestFit="1" customWidth="1"/>
    <col min="4" max="4" width="9.5703125" style="5" bestFit="1" customWidth="1"/>
    <col min="5" max="5" width="10" style="5" bestFit="1" customWidth="1"/>
    <col min="6" max="6" width="9.28515625" style="5" bestFit="1" customWidth="1"/>
    <col min="7" max="7" width="11.85546875" style="5" customWidth="1"/>
    <col min="8" max="8" width="13.140625" style="5" bestFit="1" customWidth="1"/>
    <col min="9" max="9" width="12.28515625" style="5" customWidth="1"/>
    <col min="10" max="10" width="15" style="5" customWidth="1"/>
    <col min="11" max="11" width="12.42578125" style="5" customWidth="1"/>
    <col min="12" max="12" width="20.85546875" customWidth="1"/>
    <col min="13" max="16384" width="9.140625" style="5"/>
  </cols>
  <sheetData>
    <row r="1" spans="1:12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3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t="s">
        <v>28</v>
      </c>
    </row>
    <row r="4" spans="1:12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09">
        <v>10</v>
      </c>
      <c r="J4" s="109">
        <v>11</v>
      </c>
      <c r="K4" s="109">
        <v>12</v>
      </c>
    </row>
    <row r="5" spans="1:12" ht="15" customHeight="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30" t="s">
        <v>31</v>
      </c>
      <c r="J5" s="130" t="s">
        <v>32</v>
      </c>
      <c r="K5" s="125" t="s">
        <v>33</v>
      </c>
    </row>
    <row r="6" spans="1:12" ht="45" customHeight="1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29"/>
      <c r="J6" s="129"/>
      <c r="K6" s="125"/>
    </row>
    <row r="7" spans="1:12" x14ac:dyDescent="0.25">
      <c r="A7" s="35"/>
      <c r="B7" s="11">
        <v>0</v>
      </c>
      <c r="C7" s="12">
        <v>5060</v>
      </c>
      <c r="D7" s="12">
        <v>6060</v>
      </c>
      <c r="E7" s="13">
        <f>D7-C7</f>
        <v>1000</v>
      </c>
      <c r="F7" s="13">
        <v>7.33</v>
      </c>
      <c r="G7" s="13">
        <f>F7*E7</f>
        <v>7330</v>
      </c>
      <c r="H7" s="13">
        <v>7330</v>
      </c>
      <c r="I7" s="109"/>
      <c r="J7" s="50"/>
      <c r="K7" s="13">
        <f>фев.25!K7+мар.25!H7-мар.25!G7</f>
        <v>0</v>
      </c>
    </row>
    <row r="8" spans="1:12" x14ac:dyDescent="0.25">
      <c r="A8" s="15"/>
      <c r="B8" s="109">
        <v>1</v>
      </c>
      <c r="C8" s="12">
        <v>101123</v>
      </c>
      <c r="D8" s="12">
        <v>102694</v>
      </c>
      <c r="E8" s="13">
        <f>D8-C8</f>
        <v>1571</v>
      </c>
      <c r="F8" s="68">
        <v>5.13</v>
      </c>
      <c r="G8" s="13">
        <f>F8*E8</f>
        <v>8059.23</v>
      </c>
      <c r="H8" s="13">
        <v>15000</v>
      </c>
      <c r="I8" s="109">
        <v>157917</v>
      </c>
      <c r="J8" s="50">
        <v>45719</v>
      </c>
      <c r="K8" s="13">
        <f>фев.25!K8+мар.25!H8-мар.25!G8</f>
        <v>-1175.0099999999984</v>
      </c>
    </row>
    <row r="9" spans="1:12" x14ac:dyDescent="0.25">
      <c r="A9" s="15"/>
      <c r="B9" s="109">
        <v>2</v>
      </c>
      <c r="C9" s="12">
        <v>1170</v>
      </c>
      <c r="D9" s="12">
        <v>1182</v>
      </c>
      <c r="E9" s="13">
        <f>D9-C9</f>
        <v>12</v>
      </c>
      <c r="F9" s="13">
        <v>7.33</v>
      </c>
      <c r="G9" s="13">
        <f>F9*E9</f>
        <v>87.960000000000008</v>
      </c>
      <c r="H9" s="13"/>
      <c r="I9" s="109"/>
      <c r="J9" s="50"/>
      <c r="K9" s="13">
        <f>фев.25!K9+мар.25!H9-мар.25!G9</f>
        <v>-87.960000000000008</v>
      </c>
    </row>
    <row r="10" spans="1:12" x14ac:dyDescent="0.25">
      <c r="A10" s="115"/>
      <c r="B10" s="109">
        <v>3</v>
      </c>
      <c r="C10" s="12">
        <v>22415</v>
      </c>
      <c r="D10" s="12">
        <v>22927</v>
      </c>
      <c r="E10" s="13">
        <f t="shared" ref="E10:E74" si="0">D10-C10</f>
        <v>512</v>
      </c>
      <c r="F10" s="13">
        <v>7.33</v>
      </c>
      <c r="G10" s="13">
        <f t="shared" ref="G10:G74" si="1">F10*E10</f>
        <v>3752.96</v>
      </c>
      <c r="H10" s="13">
        <v>5520</v>
      </c>
      <c r="I10" s="109">
        <v>398385</v>
      </c>
      <c r="J10" s="50">
        <v>45721</v>
      </c>
      <c r="K10" s="13">
        <f>фев.25!K10+мар.25!H10-мар.25!G10</f>
        <v>1628.62</v>
      </c>
    </row>
    <row r="11" spans="1:12" x14ac:dyDescent="0.25">
      <c r="A11" s="111"/>
      <c r="B11" s="109">
        <v>4</v>
      </c>
      <c r="C11" s="12">
        <v>67679</v>
      </c>
      <c r="D11" s="12">
        <v>68564</v>
      </c>
      <c r="E11" s="13">
        <f t="shared" si="0"/>
        <v>885</v>
      </c>
      <c r="F11" s="93">
        <v>0</v>
      </c>
      <c r="G11" s="13">
        <f t="shared" si="1"/>
        <v>0</v>
      </c>
      <c r="H11" s="13"/>
      <c r="I11" s="109"/>
      <c r="J11" s="50"/>
      <c r="K11" s="13">
        <f>фев.25!K11+мар.25!H11-мар.25!G11</f>
        <v>0</v>
      </c>
    </row>
    <row r="12" spans="1:12" x14ac:dyDescent="0.25">
      <c r="A12" s="111"/>
      <c r="B12" s="109">
        <v>5</v>
      </c>
      <c r="C12" s="12">
        <v>71716</v>
      </c>
      <c r="D12" s="12">
        <v>72382</v>
      </c>
      <c r="E12" s="13">
        <f t="shared" si="0"/>
        <v>666</v>
      </c>
      <c r="F12" s="13">
        <v>7.33</v>
      </c>
      <c r="G12" s="13">
        <f t="shared" si="1"/>
        <v>4881.78</v>
      </c>
      <c r="H12" s="13">
        <v>7000</v>
      </c>
      <c r="I12" s="109">
        <v>500593</v>
      </c>
      <c r="J12" s="50">
        <v>45723</v>
      </c>
      <c r="K12" s="13">
        <f>фев.25!K12+мар.25!H12-мар.25!G12</f>
        <v>-5122.88</v>
      </c>
    </row>
    <row r="13" spans="1:12" x14ac:dyDescent="0.25">
      <c r="A13" s="111"/>
      <c r="B13" s="109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109"/>
      <c r="J13" s="50"/>
      <c r="K13" s="13">
        <f>фев.25!K13+мар.25!H13-мар.25!G13</f>
        <v>0</v>
      </c>
    </row>
    <row r="14" spans="1:12" x14ac:dyDescent="0.25">
      <c r="A14" s="111"/>
      <c r="B14" s="109">
        <v>7</v>
      </c>
      <c r="C14" s="12">
        <v>7804</v>
      </c>
      <c r="D14" s="12">
        <v>8111</v>
      </c>
      <c r="E14" s="13">
        <f t="shared" si="0"/>
        <v>307</v>
      </c>
      <c r="F14" s="13">
        <v>7.33</v>
      </c>
      <c r="G14" s="13">
        <f t="shared" si="1"/>
        <v>2250.31</v>
      </c>
      <c r="H14" s="13"/>
      <c r="I14" s="109"/>
      <c r="J14" s="50"/>
      <c r="K14" s="13">
        <f>фев.25!K14+мар.25!H14-мар.25!G14</f>
        <v>-2316.2799999999997</v>
      </c>
    </row>
    <row r="15" spans="1:12" x14ac:dyDescent="0.25">
      <c r="A15" s="111"/>
      <c r="B15" s="109">
        <v>8</v>
      </c>
      <c r="C15" s="12">
        <v>49389</v>
      </c>
      <c r="D15" s="12">
        <v>50070</v>
      </c>
      <c r="E15" s="13">
        <f t="shared" si="0"/>
        <v>681</v>
      </c>
      <c r="F15" s="13">
        <v>7.33</v>
      </c>
      <c r="G15" s="13">
        <f t="shared" si="1"/>
        <v>4991.7300000000005</v>
      </c>
      <c r="H15" s="13">
        <v>10000</v>
      </c>
      <c r="I15" s="109">
        <v>511844.82313500001</v>
      </c>
      <c r="J15" s="50" t="s">
        <v>52</v>
      </c>
      <c r="K15" s="13">
        <f>фев.25!K15+мар.25!H15-мар.25!G15</f>
        <v>313.02999999999975</v>
      </c>
    </row>
    <row r="16" spans="1:12" x14ac:dyDescent="0.25">
      <c r="A16" s="115"/>
      <c r="B16" s="109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109"/>
      <c r="J16" s="50"/>
      <c r="K16" s="13">
        <f>фев.25!K16+мар.25!H16-мар.25!G16</f>
        <v>0</v>
      </c>
    </row>
    <row r="17" spans="1:12" x14ac:dyDescent="0.25">
      <c r="A17" s="111"/>
      <c r="B17" s="109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109"/>
      <c r="J17" s="50"/>
      <c r="K17" s="13">
        <f>фев.25!K17+мар.25!H17-мар.25!G17</f>
        <v>0</v>
      </c>
    </row>
    <row r="18" spans="1:12" x14ac:dyDescent="0.25">
      <c r="A18" s="111"/>
      <c r="B18" s="109">
        <v>11</v>
      </c>
      <c r="C18" s="12">
        <v>43159</v>
      </c>
      <c r="D18" s="12">
        <v>44392</v>
      </c>
      <c r="E18" s="13">
        <f t="shared" si="0"/>
        <v>1233</v>
      </c>
      <c r="F18" s="13">
        <v>7.33</v>
      </c>
      <c r="G18" s="13">
        <f t="shared" si="1"/>
        <v>9037.89</v>
      </c>
      <c r="H18" s="13">
        <v>10474.57</v>
      </c>
      <c r="I18" s="109">
        <v>975855</v>
      </c>
      <c r="J18" s="50">
        <v>45732</v>
      </c>
      <c r="K18" s="13">
        <f>фев.25!K18+мар.25!H18-мар.25!G18</f>
        <v>-9037.89</v>
      </c>
    </row>
    <row r="19" spans="1:12" x14ac:dyDescent="0.25">
      <c r="A19" s="15"/>
      <c r="B19" s="109">
        <v>12</v>
      </c>
      <c r="C19" s="12">
        <v>61056</v>
      </c>
      <c r="D19" s="12">
        <v>61111</v>
      </c>
      <c r="E19" s="13">
        <f t="shared" si="0"/>
        <v>55</v>
      </c>
      <c r="F19" s="68">
        <v>5.13</v>
      </c>
      <c r="G19" s="13">
        <f t="shared" si="1"/>
        <v>282.14999999999998</v>
      </c>
      <c r="H19" s="13">
        <v>6848.55</v>
      </c>
      <c r="I19" s="109">
        <v>500611</v>
      </c>
      <c r="J19" s="50">
        <v>45721</v>
      </c>
      <c r="K19" s="13">
        <f>фев.25!K19+мар.25!H19-мар.25!G19</f>
        <v>950.64</v>
      </c>
    </row>
    <row r="20" spans="1:12" x14ac:dyDescent="0.25">
      <c r="A20" s="15"/>
      <c r="B20" s="109">
        <v>13</v>
      </c>
      <c r="C20" s="12">
        <v>63285</v>
      </c>
      <c r="D20" s="12">
        <v>64024</v>
      </c>
      <c r="E20" s="13">
        <f t="shared" si="0"/>
        <v>739</v>
      </c>
      <c r="F20" s="68">
        <v>5.13</v>
      </c>
      <c r="G20" s="13">
        <f t="shared" si="1"/>
        <v>3791.0699999999997</v>
      </c>
      <c r="H20" s="13">
        <v>5000</v>
      </c>
      <c r="I20" s="109">
        <v>396884</v>
      </c>
      <c r="J20" s="50">
        <v>45729</v>
      </c>
      <c r="K20" s="13">
        <f>фев.25!K20+мар.25!H20-мар.25!G20</f>
        <v>-5020.6399999999994</v>
      </c>
    </row>
    <row r="21" spans="1:12" x14ac:dyDescent="0.25">
      <c r="A21" s="15"/>
      <c r="B21" s="109">
        <v>14</v>
      </c>
      <c r="C21" s="12">
        <v>136082</v>
      </c>
      <c r="D21" s="12">
        <v>137719</v>
      </c>
      <c r="E21" s="13">
        <f t="shared" si="0"/>
        <v>1637</v>
      </c>
      <c r="F21" s="68">
        <v>5.13</v>
      </c>
      <c r="G21" s="13">
        <f t="shared" si="1"/>
        <v>8397.81</v>
      </c>
      <c r="H21" s="13">
        <v>15000</v>
      </c>
      <c r="I21" s="109">
        <v>588615</v>
      </c>
      <c r="J21" s="50">
        <v>45720</v>
      </c>
      <c r="K21" s="13">
        <f>фев.25!K21+мар.25!H21-мар.25!G21</f>
        <v>4092.9800000000014</v>
      </c>
    </row>
    <row r="22" spans="1:12" x14ac:dyDescent="0.25">
      <c r="A22" s="111"/>
      <c r="B22" s="109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109"/>
      <c r="J22" s="50"/>
      <c r="K22" s="13">
        <f>фев.25!K22+мар.25!H22-мар.25!G22</f>
        <v>0</v>
      </c>
    </row>
    <row r="23" spans="1:12" x14ac:dyDescent="0.25">
      <c r="A23" s="16"/>
      <c r="B23" s="109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109"/>
      <c r="J23" s="50"/>
      <c r="K23" s="13">
        <f>фев.25!K23+мар.25!H23-мар.25!G23</f>
        <v>0</v>
      </c>
    </row>
    <row r="24" spans="1:12" x14ac:dyDescent="0.25">
      <c r="A24" s="51"/>
      <c r="B24" s="109">
        <v>17</v>
      </c>
      <c r="C24" s="12">
        <v>158410</v>
      </c>
      <c r="D24" s="12">
        <v>160737</v>
      </c>
      <c r="E24" s="13">
        <f t="shared" si="0"/>
        <v>2327</v>
      </c>
      <c r="F24" s="68">
        <v>5.13</v>
      </c>
      <c r="G24" s="13">
        <f t="shared" si="1"/>
        <v>11937.51</v>
      </c>
      <c r="H24" s="13">
        <v>16451.91</v>
      </c>
      <c r="I24" s="109">
        <v>285373</v>
      </c>
      <c r="J24" s="50">
        <v>45721</v>
      </c>
      <c r="K24" s="13">
        <f>фев.25!K24+мар.25!H24-мар.25!G24</f>
        <v>2503.4400000000005</v>
      </c>
    </row>
    <row r="25" spans="1:12" x14ac:dyDescent="0.25">
      <c r="A25" s="111"/>
      <c r="B25" s="109">
        <v>18</v>
      </c>
      <c r="C25" s="12">
        <v>22731</v>
      </c>
      <c r="D25" s="12">
        <v>23164</v>
      </c>
      <c r="E25" s="13">
        <f t="shared" si="0"/>
        <v>433</v>
      </c>
      <c r="F25" s="13">
        <v>7.33</v>
      </c>
      <c r="G25" s="13">
        <f t="shared" si="1"/>
        <v>3173.89</v>
      </c>
      <c r="H25" s="13">
        <v>7000</v>
      </c>
      <c r="I25" s="109">
        <v>2687</v>
      </c>
      <c r="J25" s="50">
        <v>45722</v>
      </c>
      <c r="K25" s="13">
        <f>фев.25!K25+мар.25!H25-мар.25!G25</f>
        <v>-2101.9799999999991</v>
      </c>
    </row>
    <row r="26" spans="1:12" x14ac:dyDescent="0.25">
      <c r="A26" s="111"/>
      <c r="B26" s="109">
        <v>19</v>
      </c>
      <c r="C26" s="12">
        <v>7460</v>
      </c>
      <c r="D26" s="12">
        <v>7464</v>
      </c>
      <c r="E26" s="13">
        <f t="shared" si="0"/>
        <v>4</v>
      </c>
      <c r="F26" s="13">
        <v>7.33</v>
      </c>
      <c r="G26" s="13">
        <f t="shared" si="1"/>
        <v>29.32</v>
      </c>
      <c r="H26" s="13">
        <v>500</v>
      </c>
      <c r="I26" s="109">
        <v>121201</v>
      </c>
      <c r="J26" s="50">
        <v>45719</v>
      </c>
      <c r="K26" s="13">
        <f>фев.25!K26+мар.25!H26-мар.25!G26</f>
        <v>1441.3600000000001</v>
      </c>
    </row>
    <row r="27" spans="1:12" x14ac:dyDescent="0.25">
      <c r="A27" s="15"/>
      <c r="B27" s="109">
        <v>20</v>
      </c>
      <c r="C27" s="12">
        <v>9089</v>
      </c>
      <c r="D27" s="12">
        <v>9089</v>
      </c>
      <c r="E27" s="13">
        <f t="shared" si="0"/>
        <v>0</v>
      </c>
      <c r="F27" s="68">
        <v>5.13</v>
      </c>
      <c r="G27" s="13">
        <f t="shared" si="1"/>
        <v>0</v>
      </c>
      <c r="H27" s="13"/>
      <c r="I27" s="109"/>
      <c r="J27" s="50"/>
      <c r="K27" s="13">
        <f>фев.25!K27+мар.25!H27-мар.25!G27</f>
        <v>526.96</v>
      </c>
    </row>
    <row r="28" spans="1:12" x14ac:dyDescent="0.25">
      <c r="A28" s="111"/>
      <c r="B28" s="109">
        <v>21</v>
      </c>
      <c r="C28" s="12">
        <v>1125</v>
      </c>
      <c r="D28" s="12">
        <v>1125</v>
      </c>
      <c r="E28" s="13">
        <f t="shared" si="0"/>
        <v>0</v>
      </c>
      <c r="F28" s="13">
        <v>7.33</v>
      </c>
      <c r="G28" s="13">
        <f t="shared" si="1"/>
        <v>0</v>
      </c>
      <c r="H28" s="13"/>
      <c r="I28" s="109"/>
      <c r="J28" s="50"/>
      <c r="K28" s="13">
        <f>фев.25!K28+мар.25!H28-мар.25!G28</f>
        <v>0</v>
      </c>
    </row>
    <row r="29" spans="1:12" x14ac:dyDescent="0.25">
      <c r="A29" s="111"/>
      <c r="B29" s="109">
        <v>22</v>
      </c>
      <c r="C29" s="12">
        <v>27178</v>
      </c>
      <c r="D29" s="12">
        <v>28168</v>
      </c>
      <c r="E29" s="13">
        <f t="shared" si="0"/>
        <v>990</v>
      </c>
      <c r="F29" s="70">
        <v>5.13</v>
      </c>
      <c r="G29" s="13">
        <f t="shared" si="1"/>
        <v>5078.7</v>
      </c>
      <c r="H29" s="13">
        <v>5100</v>
      </c>
      <c r="I29" s="109">
        <v>741500</v>
      </c>
      <c r="J29" s="50">
        <v>45721</v>
      </c>
      <c r="K29" s="13">
        <f>фев.25!K29+мар.25!H29-мар.25!G29</f>
        <v>-5067.9299999999994</v>
      </c>
    </row>
    <row r="30" spans="1:12" x14ac:dyDescent="0.25">
      <c r="A30" s="111"/>
      <c r="B30" s="109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109"/>
      <c r="J30" s="50"/>
      <c r="K30" s="13">
        <f>фев.25!K30+мар.25!H30-мар.25!G30</f>
        <v>0</v>
      </c>
    </row>
    <row r="31" spans="1:12" x14ac:dyDescent="0.25">
      <c r="A31" s="111"/>
      <c r="B31" s="109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109"/>
      <c r="J31" s="50"/>
      <c r="K31" s="13">
        <f>фев.25!K31+мар.25!H31-мар.25!G31</f>
        <v>0</v>
      </c>
    </row>
    <row r="32" spans="1:12" x14ac:dyDescent="0.25">
      <c r="A32" s="15"/>
      <c r="B32" s="109">
        <v>25</v>
      </c>
      <c r="C32" s="12">
        <v>4307</v>
      </c>
      <c r="D32" s="12">
        <v>4809</v>
      </c>
      <c r="E32" s="13">
        <f t="shared" si="0"/>
        <v>502</v>
      </c>
      <c r="F32" s="70">
        <v>5.13</v>
      </c>
      <c r="G32" s="13">
        <f t="shared" si="1"/>
        <v>2575.2599999999998</v>
      </c>
      <c r="H32" s="13">
        <v>4000</v>
      </c>
      <c r="I32" s="109">
        <v>873613</v>
      </c>
      <c r="J32" s="50">
        <v>45720</v>
      </c>
      <c r="K32" s="13">
        <f>фев.25!K32+мар.25!H32-мар.25!G32</f>
        <v>874.0300000000002</v>
      </c>
      <c r="L32" s="77" t="s">
        <v>53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109"/>
      <c r="J33" s="50"/>
      <c r="K33" s="13">
        <f>фев.25!K33+мар.25!H33-мар.25!G33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109"/>
      <c r="J34" s="50"/>
      <c r="K34" s="13">
        <f>фев.25!K34+мар.25!H34-мар.25!G34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109"/>
      <c r="J35" s="50"/>
      <c r="K35" s="13">
        <f>фев.25!K35+мар.25!H35-мар.25!G35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109"/>
      <c r="J36" s="50"/>
      <c r="K36" s="13">
        <f>фев.25!K36+мар.25!H36-мар.25!G36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109"/>
      <c r="J37" s="50"/>
      <c r="K37" s="13">
        <f>фев.25!K37+мар.25!H37-мар.25!G37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109"/>
      <c r="J38" s="50"/>
      <c r="K38" s="13">
        <f>фев.25!K38+мар.25!H38-мар.25!G38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109"/>
      <c r="J39" s="50"/>
      <c r="K39" s="13">
        <f>фев.25!K39+мар.25!H39-мар.25!G39</f>
        <v>0</v>
      </c>
    </row>
    <row r="40" spans="1:11" x14ac:dyDescent="0.25">
      <c r="A40" s="111"/>
      <c r="B40" s="109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109"/>
      <c r="J40" s="50"/>
      <c r="K40" s="13">
        <f>фев.25!K40+мар.25!H40-мар.25!G40</f>
        <v>0</v>
      </c>
    </row>
    <row r="41" spans="1:11" x14ac:dyDescent="0.25">
      <c r="A41" s="111"/>
      <c r="B41" s="109">
        <v>36</v>
      </c>
      <c r="C41" s="12">
        <v>24746</v>
      </c>
      <c r="D41" s="12">
        <v>25227</v>
      </c>
      <c r="E41" s="13">
        <f t="shared" si="0"/>
        <v>481</v>
      </c>
      <c r="F41" s="13">
        <v>7.33</v>
      </c>
      <c r="G41" s="13">
        <f t="shared" si="1"/>
        <v>3525.73</v>
      </c>
      <c r="H41" s="13"/>
      <c r="I41" s="109"/>
      <c r="J41" s="50"/>
      <c r="K41" s="13">
        <f>фев.25!K41+мар.25!H41-мар.25!G41</f>
        <v>-8927.94</v>
      </c>
    </row>
    <row r="42" spans="1:11" x14ac:dyDescent="0.25">
      <c r="A42" s="111"/>
      <c r="B42" s="109">
        <v>37</v>
      </c>
      <c r="C42" s="12">
        <v>122481</v>
      </c>
      <c r="D42" s="12">
        <v>124008</v>
      </c>
      <c r="E42" s="13">
        <f t="shared" si="0"/>
        <v>1527</v>
      </c>
      <c r="F42" s="13">
        <v>7.33</v>
      </c>
      <c r="G42" s="13">
        <f t="shared" si="1"/>
        <v>11192.91</v>
      </c>
      <c r="H42" s="13"/>
      <c r="I42" s="109"/>
      <c r="J42" s="50"/>
      <c r="K42" s="13">
        <f>фев.25!K42+мар.25!H42-мар.25!G42</f>
        <v>-18628.25</v>
      </c>
    </row>
    <row r="43" spans="1:11" x14ac:dyDescent="0.25">
      <c r="A43" s="111"/>
      <c r="B43" s="109">
        <v>38</v>
      </c>
      <c r="C43" s="12">
        <v>1084</v>
      </c>
      <c r="D43" s="12">
        <v>1084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109"/>
      <c r="J43" s="50"/>
      <c r="K43" s="13">
        <f>фев.25!K43+мар.25!H43-мар.25!G43</f>
        <v>-7.33</v>
      </c>
    </row>
    <row r="44" spans="1:11" x14ac:dyDescent="0.25">
      <c r="A44" s="111"/>
      <c r="B44" s="109">
        <v>39</v>
      </c>
      <c r="C44" s="12">
        <v>20278</v>
      </c>
      <c r="D44" s="12">
        <v>20803</v>
      </c>
      <c r="E44" s="13">
        <f t="shared" si="0"/>
        <v>525</v>
      </c>
      <c r="F44" s="70">
        <v>5.13</v>
      </c>
      <c r="G44" s="13">
        <f t="shared" si="1"/>
        <v>2693.25</v>
      </c>
      <c r="H44" s="13"/>
      <c r="I44" s="109"/>
      <c r="J44" s="50"/>
      <c r="K44" s="13">
        <f>фев.25!K44+мар.25!H44-мар.25!G44</f>
        <v>-2489.9700000000003</v>
      </c>
    </row>
    <row r="45" spans="1:11" x14ac:dyDescent="0.25">
      <c r="A45" s="111"/>
      <c r="B45" s="109">
        <v>40</v>
      </c>
      <c r="C45" s="12">
        <v>5857</v>
      </c>
      <c r="D45" s="12">
        <v>5857</v>
      </c>
      <c r="E45" s="13">
        <f t="shared" si="0"/>
        <v>0</v>
      </c>
      <c r="F45" s="13">
        <v>7.33</v>
      </c>
      <c r="G45" s="13">
        <f t="shared" si="1"/>
        <v>0</v>
      </c>
      <c r="H45" s="13"/>
      <c r="I45" s="109"/>
      <c r="J45" s="50"/>
      <c r="K45" s="13">
        <f>фев.25!K45+мар.25!H45-мар.25!G45</f>
        <v>0</v>
      </c>
    </row>
    <row r="46" spans="1:11" x14ac:dyDescent="0.25">
      <c r="A46" s="111"/>
      <c r="B46" s="109">
        <v>41</v>
      </c>
      <c r="C46" s="12">
        <v>9364</v>
      </c>
      <c r="D46" s="12">
        <v>9364</v>
      </c>
      <c r="E46" s="13">
        <f t="shared" si="0"/>
        <v>0</v>
      </c>
      <c r="F46" s="68">
        <v>5.13</v>
      </c>
      <c r="G46" s="13">
        <f t="shared" si="1"/>
        <v>0</v>
      </c>
      <c r="H46" s="13"/>
      <c r="I46" s="109"/>
      <c r="J46" s="50"/>
      <c r="K46" s="13">
        <f>фев.25!K46+мар.25!H46-мар.25!G46</f>
        <v>5000</v>
      </c>
    </row>
    <row r="47" spans="1:11" x14ac:dyDescent="0.25">
      <c r="A47" s="111"/>
      <c r="B47" s="109">
        <v>42</v>
      </c>
      <c r="C47" s="12">
        <v>76459</v>
      </c>
      <c r="D47" s="12">
        <v>77042</v>
      </c>
      <c r="E47" s="13">
        <f t="shared" si="0"/>
        <v>583</v>
      </c>
      <c r="F47" s="13">
        <v>7.33</v>
      </c>
      <c r="G47" s="13">
        <f t="shared" si="1"/>
        <v>4273.3900000000003</v>
      </c>
      <c r="H47" s="13">
        <v>5563.47</v>
      </c>
      <c r="I47" s="109">
        <v>177504</v>
      </c>
      <c r="J47" s="50">
        <v>45741</v>
      </c>
      <c r="K47" s="13">
        <f>фев.25!K47+мар.25!H47-мар.25!G47</f>
        <v>-21.990000000001601</v>
      </c>
    </row>
    <row r="48" spans="1:11" x14ac:dyDescent="0.25">
      <c r="A48" s="111"/>
      <c r="B48" s="109">
        <v>43</v>
      </c>
      <c r="C48" s="12">
        <v>9589</v>
      </c>
      <c r="D48" s="12">
        <v>9589</v>
      </c>
      <c r="E48" s="13">
        <f t="shared" si="0"/>
        <v>0</v>
      </c>
      <c r="F48" s="68">
        <v>5.13</v>
      </c>
      <c r="G48" s="13">
        <f t="shared" si="1"/>
        <v>0</v>
      </c>
      <c r="H48" s="13">
        <v>2000</v>
      </c>
      <c r="I48" s="109">
        <v>348769</v>
      </c>
      <c r="J48" s="50">
        <v>45734</v>
      </c>
      <c r="K48" s="13">
        <f>фев.25!K48+мар.25!H48-мар.25!G48</f>
        <v>5000</v>
      </c>
    </row>
    <row r="49" spans="1:11" x14ac:dyDescent="0.25">
      <c r="A49" s="111"/>
      <c r="B49" s="109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109"/>
      <c r="J49" s="50"/>
      <c r="K49" s="13">
        <f>фев.25!K49+мар.25!H49-мар.25!G49</f>
        <v>0</v>
      </c>
    </row>
    <row r="50" spans="1:11" x14ac:dyDescent="0.25">
      <c r="A50" s="111"/>
      <c r="B50" s="109">
        <v>45</v>
      </c>
      <c r="C50" s="12">
        <v>27</v>
      </c>
      <c r="D50" s="12">
        <v>30</v>
      </c>
      <c r="E50" s="13">
        <f t="shared" si="0"/>
        <v>3</v>
      </c>
      <c r="F50" s="13">
        <v>7.33</v>
      </c>
      <c r="G50" s="13">
        <f t="shared" si="1"/>
        <v>21.990000000000002</v>
      </c>
      <c r="H50" s="13"/>
      <c r="I50" s="109"/>
      <c r="J50" s="50"/>
      <c r="K50" s="13">
        <f>фев.25!K50+мар.25!H50-мар.25!G50</f>
        <v>-21.990000000000002</v>
      </c>
    </row>
    <row r="51" spans="1:11" x14ac:dyDescent="0.25">
      <c r="A51" s="111"/>
      <c r="B51" s="109">
        <v>46</v>
      </c>
      <c r="C51" s="12">
        <v>11672</v>
      </c>
      <c r="D51" s="12">
        <v>11673</v>
      </c>
      <c r="E51" s="13">
        <f t="shared" si="0"/>
        <v>1</v>
      </c>
      <c r="F51" s="68">
        <v>5.13</v>
      </c>
      <c r="G51" s="13">
        <f t="shared" si="1"/>
        <v>5.13</v>
      </c>
      <c r="H51" s="13"/>
      <c r="I51" s="109"/>
      <c r="J51" s="50"/>
      <c r="K51" s="13">
        <f>фев.25!K51+мар.25!H51-мар.25!G51</f>
        <v>-5.13</v>
      </c>
    </row>
    <row r="52" spans="1:11" x14ac:dyDescent="0.25">
      <c r="A52" s="111"/>
      <c r="B52" s="109">
        <v>47</v>
      </c>
      <c r="C52" s="12">
        <v>8806</v>
      </c>
      <c r="D52" s="12">
        <v>8937</v>
      </c>
      <c r="E52" s="13">
        <f t="shared" si="0"/>
        <v>131</v>
      </c>
      <c r="F52" s="13">
        <v>7.33</v>
      </c>
      <c r="G52" s="13">
        <f t="shared" si="1"/>
        <v>960.23</v>
      </c>
      <c r="H52" s="13">
        <v>1000</v>
      </c>
      <c r="I52" s="109">
        <v>476530</v>
      </c>
      <c r="J52" s="50">
        <v>45720</v>
      </c>
      <c r="K52" s="13">
        <f>фев.25!K52+мар.25!H52-мар.25!G52</f>
        <v>-133.02999999999997</v>
      </c>
    </row>
    <row r="53" spans="1:11" x14ac:dyDescent="0.25">
      <c r="A53" s="115"/>
      <c r="B53" s="109">
        <v>48</v>
      </c>
      <c r="C53" s="12">
        <v>15083</v>
      </c>
      <c r="D53" s="12">
        <v>15083</v>
      </c>
      <c r="E53" s="13">
        <f t="shared" si="0"/>
        <v>0</v>
      </c>
      <c r="F53" s="68">
        <v>5.13</v>
      </c>
      <c r="G53" s="13">
        <f t="shared" si="1"/>
        <v>0</v>
      </c>
      <c r="H53" s="13"/>
      <c r="I53" s="109"/>
      <c r="J53" s="50"/>
      <c r="K53" s="13">
        <f>фев.25!K53+мар.25!H53-мар.25!G53</f>
        <v>1176.81</v>
      </c>
    </row>
    <row r="54" spans="1:11" x14ac:dyDescent="0.25">
      <c r="A54" s="111"/>
      <c r="B54" s="109">
        <v>49</v>
      </c>
      <c r="C54" s="12">
        <v>408</v>
      </c>
      <c r="D54" s="12">
        <v>445</v>
      </c>
      <c r="E54" s="13">
        <f t="shared" si="0"/>
        <v>37</v>
      </c>
      <c r="F54" s="13">
        <v>7.33</v>
      </c>
      <c r="G54" s="13">
        <f t="shared" si="1"/>
        <v>271.20999999999998</v>
      </c>
      <c r="H54" s="13">
        <v>2000</v>
      </c>
      <c r="I54" s="109">
        <v>464977.10861499998</v>
      </c>
      <c r="J54" s="50" t="s">
        <v>54</v>
      </c>
      <c r="K54" s="13">
        <f>фев.25!K54+мар.25!H54-мар.25!G54</f>
        <v>916.72</v>
      </c>
    </row>
    <row r="55" spans="1:11" x14ac:dyDescent="0.25">
      <c r="A55" s="111"/>
      <c r="B55" s="109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109"/>
      <c r="J55" s="50"/>
      <c r="K55" s="13">
        <f>фев.25!K55+мар.25!H55-мар.25!G55</f>
        <v>500</v>
      </c>
    </row>
    <row r="56" spans="1:11" x14ac:dyDescent="0.25">
      <c r="A56" s="111"/>
      <c r="B56" s="109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109"/>
      <c r="J56" s="50"/>
      <c r="K56" s="13">
        <f>фев.25!K56+мар.25!H56-мар.25!G56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109"/>
      <c r="J57" s="50"/>
      <c r="K57" s="13">
        <f>фев.25!K57+мар.25!H57-мар.25!G57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109"/>
      <c r="J58" s="50"/>
      <c r="K58" s="13">
        <f>фев.25!K58+мар.25!H58-мар.25!G58</f>
        <v>0</v>
      </c>
    </row>
    <row r="59" spans="1:11" x14ac:dyDescent="0.25">
      <c r="A59" s="115"/>
      <c r="B59" s="109">
        <v>54</v>
      </c>
      <c r="C59" s="12">
        <v>106831</v>
      </c>
      <c r="D59" s="12">
        <v>109356</v>
      </c>
      <c r="E59" s="13">
        <f t="shared" si="0"/>
        <v>2525</v>
      </c>
      <c r="F59" s="70">
        <v>5.13</v>
      </c>
      <c r="G59" s="13">
        <f t="shared" si="1"/>
        <v>12953.25</v>
      </c>
      <c r="H59" s="13">
        <v>4570.83</v>
      </c>
      <c r="I59" s="109">
        <v>535151</v>
      </c>
      <c r="J59" s="50">
        <v>45721</v>
      </c>
      <c r="K59" s="13">
        <f>фев.25!K59+мар.25!H59-мар.25!G59</f>
        <v>-12953.25</v>
      </c>
    </row>
    <row r="60" spans="1:11" x14ac:dyDescent="0.25">
      <c r="A60" s="111"/>
      <c r="B60" s="109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109"/>
      <c r="J60" s="50"/>
      <c r="K60" s="13">
        <f>фев.25!K60+мар.25!H60-мар.25!G60</f>
        <v>0</v>
      </c>
    </row>
    <row r="61" spans="1:11" x14ac:dyDescent="0.25">
      <c r="A61" s="111"/>
      <c r="B61" s="109">
        <v>56</v>
      </c>
      <c r="C61" s="12">
        <v>1553</v>
      </c>
      <c r="D61" s="12">
        <v>1596</v>
      </c>
      <c r="E61" s="13">
        <f t="shared" si="0"/>
        <v>43</v>
      </c>
      <c r="F61" s="13">
        <v>7.33</v>
      </c>
      <c r="G61" s="13">
        <f t="shared" si="1"/>
        <v>315.19</v>
      </c>
      <c r="H61" s="13"/>
      <c r="I61" s="109"/>
      <c r="J61" s="50"/>
      <c r="K61" s="13">
        <f>фев.25!K61+мар.25!H61-мар.25!G61</f>
        <v>-960.23</v>
      </c>
    </row>
    <row r="62" spans="1:11" x14ac:dyDescent="0.25">
      <c r="A62" s="111"/>
      <c r="B62" s="109">
        <v>57</v>
      </c>
      <c r="C62" s="12">
        <v>22492</v>
      </c>
      <c r="D62" s="12">
        <v>23789</v>
      </c>
      <c r="E62" s="13">
        <f t="shared" si="0"/>
        <v>1297</v>
      </c>
      <c r="F62" s="70">
        <v>5.13</v>
      </c>
      <c r="G62" s="13">
        <f t="shared" si="1"/>
        <v>6653.61</v>
      </c>
      <c r="H62" s="13">
        <v>10000</v>
      </c>
      <c r="I62" s="109">
        <v>572670</v>
      </c>
      <c r="J62" s="50">
        <v>45728</v>
      </c>
      <c r="K62" s="13">
        <f>фев.25!K62+мар.25!H62-мар.25!G62</f>
        <v>5509.38</v>
      </c>
    </row>
    <row r="63" spans="1:11" x14ac:dyDescent="0.25">
      <c r="A63" s="111"/>
      <c r="B63" s="109">
        <v>58</v>
      </c>
      <c r="C63" s="12">
        <v>22631</v>
      </c>
      <c r="D63" s="12">
        <v>22641</v>
      </c>
      <c r="E63" s="13">
        <f t="shared" si="0"/>
        <v>10</v>
      </c>
      <c r="F63" s="70">
        <v>5.13</v>
      </c>
      <c r="G63" s="13">
        <f t="shared" si="1"/>
        <v>51.3</v>
      </c>
      <c r="H63" s="13"/>
      <c r="I63" s="109"/>
      <c r="J63" s="50"/>
      <c r="K63" s="13">
        <f>фев.25!K63+мар.25!H63-мар.25!G63</f>
        <v>14948.7</v>
      </c>
    </row>
    <row r="64" spans="1:11" x14ac:dyDescent="0.25">
      <c r="A64" s="17"/>
      <c r="B64" s="109">
        <v>60</v>
      </c>
      <c r="C64" s="12">
        <v>2819</v>
      </c>
      <c r="D64" s="12">
        <v>2819</v>
      </c>
      <c r="E64" s="13">
        <f t="shared" si="0"/>
        <v>0</v>
      </c>
      <c r="F64" s="13">
        <v>7.33</v>
      </c>
      <c r="G64" s="13">
        <f t="shared" si="1"/>
        <v>0</v>
      </c>
      <c r="H64" s="13"/>
      <c r="I64" s="109"/>
      <c r="J64" s="50"/>
      <c r="K64" s="13">
        <f>фев.25!K64+мар.25!H64-мар.25!G64</f>
        <v>0</v>
      </c>
    </row>
    <row r="65" spans="1:11" x14ac:dyDescent="0.25">
      <c r="A65" s="115"/>
      <c r="B65" s="109">
        <v>61</v>
      </c>
      <c r="C65" s="12">
        <v>69457</v>
      </c>
      <c r="D65" s="12">
        <v>70005</v>
      </c>
      <c r="E65" s="13">
        <f t="shared" si="0"/>
        <v>548</v>
      </c>
      <c r="F65" s="68">
        <v>5.13</v>
      </c>
      <c r="G65" s="13">
        <f t="shared" si="1"/>
        <v>2811.24</v>
      </c>
      <c r="H65" s="13">
        <v>12000</v>
      </c>
      <c r="I65" s="109">
        <v>45762.372619000002</v>
      </c>
      <c r="J65" s="50" t="s">
        <v>55</v>
      </c>
      <c r="K65" s="13">
        <f>фев.25!K65+мар.25!H65-мар.25!G65</f>
        <v>1139.79</v>
      </c>
    </row>
    <row r="66" spans="1:11" x14ac:dyDescent="0.25">
      <c r="A66" s="111"/>
      <c r="B66" s="109">
        <v>62</v>
      </c>
      <c r="C66" s="12">
        <v>14707</v>
      </c>
      <c r="D66" s="12">
        <v>14718</v>
      </c>
      <c r="E66" s="13">
        <f t="shared" si="0"/>
        <v>11</v>
      </c>
      <c r="F66" s="13">
        <v>7.33</v>
      </c>
      <c r="G66" s="13">
        <f t="shared" si="1"/>
        <v>80.63</v>
      </c>
      <c r="H66" s="13"/>
      <c r="I66" s="109"/>
      <c r="J66" s="50"/>
      <c r="K66" s="13">
        <f>фев.25!K66+мар.25!H66-мар.25!G66</f>
        <v>-14205.539999999999</v>
      </c>
    </row>
    <row r="67" spans="1:11" x14ac:dyDescent="0.25">
      <c r="A67" s="115"/>
      <c r="B67" s="109">
        <v>63</v>
      </c>
      <c r="C67" s="12">
        <v>10482</v>
      </c>
      <c r="D67" s="12">
        <v>10751</v>
      </c>
      <c r="E67" s="13">
        <f t="shared" si="0"/>
        <v>269</v>
      </c>
      <c r="F67" s="68">
        <v>5.13</v>
      </c>
      <c r="G67" s="13">
        <f t="shared" si="1"/>
        <v>1379.97</v>
      </c>
      <c r="H67" s="13">
        <v>1820</v>
      </c>
      <c r="I67" s="109">
        <v>877950</v>
      </c>
      <c r="J67" s="50">
        <v>45725</v>
      </c>
      <c r="K67" s="13">
        <f>фев.25!K67+мар.25!H67-мар.25!G67</f>
        <v>-290.85000000000014</v>
      </c>
    </row>
    <row r="68" spans="1:11" x14ac:dyDescent="0.25">
      <c r="A68" s="111"/>
      <c r="B68" s="109">
        <v>64</v>
      </c>
      <c r="C68" s="12">
        <v>20291</v>
      </c>
      <c r="D68" s="12">
        <v>20436</v>
      </c>
      <c r="E68" s="13">
        <f t="shared" si="0"/>
        <v>145</v>
      </c>
      <c r="F68" s="68">
        <v>5.13</v>
      </c>
      <c r="G68" s="13">
        <f t="shared" si="1"/>
        <v>743.85</v>
      </c>
      <c r="H68" s="13"/>
      <c r="I68" s="109"/>
      <c r="J68" s="50"/>
      <c r="K68" s="13">
        <f>фев.25!K68+мар.25!H68-мар.25!G68</f>
        <v>4020.3400000000006</v>
      </c>
    </row>
    <row r="69" spans="1:11" x14ac:dyDescent="0.25">
      <c r="A69" s="111"/>
      <c r="B69" s="109">
        <v>65</v>
      </c>
      <c r="C69" s="12">
        <v>7247</v>
      </c>
      <c r="D69" s="12">
        <v>7247</v>
      </c>
      <c r="E69" s="13">
        <f t="shared" si="0"/>
        <v>0</v>
      </c>
      <c r="F69" s="13">
        <v>7.33</v>
      </c>
      <c r="G69" s="13">
        <f t="shared" si="1"/>
        <v>0</v>
      </c>
      <c r="H69" s="13"/>
      <c r="I69" s="109"/>
      <c r="J69" s="50"/>
      <c r="K69" s="13">
        <f>фев.25!K69+мар.25!H69-мар.25!G69</f>
        <v>1992.67</v>
      </c>
    </row>
    <row r="70" spans="1:11" x14ac:dyDescent="0.25">
      <c r="A70" s="111"/>
      <c r="B70" s="109">
        <v>67</v>
      </c>
      <c r="C70" s="12">
        <v>10155</v>
      </c>
      <c r="D70" s="12">
        <v>10271</v>
      </c>
      <c r="E70" s="13">
        <f t="shared" si="0"/>
        <v>116</v>
      </c>
      <c r="F70" s="13">
        <v>7.33</v>
      </c>
      <c r="G70" s="13">
        <f t="shared" si="1"/>
        <v>850.28</v>
      </c>
      <c r="H70" s="13">
        <v>3000</v>
      </c>
      <c r="I70" s="109">
        <v>176607</v>
      </c>
      <c r="J70" s="50">
        <v>45737</v>
      </c>
      <c r="K70" s="13">
        <f>фев.25!K70+мар.25!H70-мар.25!G70</f>
        <v>2149.7200000000003</v>
      </c>
    </row>
    <row r="71" spans="1:11" x14ac:dyDescent="0.25">
      <c r="A71" s="111"/>
      <c r="B71" s="109">
        <v>68</v>
      </c>
      <c r="C71" s="12">
        <v>120994</v>
      </c>
      <c r="D71" s="12">
        <v>122884</v>
      </c>
      <c r="E71" s="13">
        <f t="shared" si="0"/>
        <v>1890</v>
      </c>
      <c r="F71" s="68">
        <v>5.13</v>
      </c>
      <c r="G71" s="13">
        <f t="shared" si="1"/>
        <v>9695.6999999999989</v>
      </c>
      <c r="H71" s="13">
        <v>13774.05</v>
      </c>
      <c r="I71" s="109">
        <v>435981</v>
      </c>
      <c r="J71" s="50">
        <v>45723</v>
      </c>
      <c r="K71" s="13">
        <f>фев.25!K71+мар.25!H71-мар.25!G71</f>
        <v>3334.5000000000018</v>
      </c>
    </row>
    <row r="72" spans="1:11" x14ac:dyDescent="0.25">
      <c r="A72" s="111"/>
      <c r="B72" s="109">
        <v>69</v>
      </c>
      <c r="C72" s="12">
        <v>104942</v>
      </c>
      <c r="D72" s="12">
        <v>106110</v>
      </c>
      <c r="E72" s="13">
        <f t="shared" si="0"/>
        <v>1168</v>
      </c>
      <c r="F72" s="68">
        <v>5.13</v>
      </c>
      <c r="G72" s="13">
        <f t="shared" si="1"/>
        <v>5991.84</v>
      </c>
      <c r="H72" s="13">
        <v>7930.98</v>
      </c>
      <c r="I72" s="109">
        <v>333865</v>
      </c>
      <c r="J72" s="50">
        <v>45720</v>
      </c>
      <c r="K72" s="13">
        <f>фев.25!K72+мар.25!H72-мар.25!G72</f>
        <v>1210.8699999999999</v>
      </c>
    </row>
    <row r="73" spans="1:11" x14ac:dyDescent="0.25">
      <c r="A73" s="111"/>
      <c r="B73" s="109">
        <v>70</v>
      </c>
      <c r="C73" s="12">
        <v>32949</v>
      </c>
      <c r="D73" s="12">
        <v>33608</v>
      </c>
      <c r="E73" s="13">
        <f t="shared" si="0"/>
        <v>659</v>
      </c>
      <c r="F73" s="68">
        <v>5.13</v>
      </c>
      <c r="G73" s="13">
        <f t="shared" si="1"/>
        <v>3380.67</v>
      </c>
      <c r="H73" s="13">
        <v>8000</v>
      </c>
      <c r="I73" s="109">
        <v>521032</v>
      </c>
      <c r="J73" s="50">
        <v>45721</v>
      </c>
      <c r="K73" s="13">
        <f>фев.25!K73+мар.25!H73-мар.25!G73</f>
        <v>3664.33</v>
      </c>
    </row>
    <row r="74" spans="1:11" x14ac:dyDescent="0.25">
      <c r="A74" s="111"/>
      <c r="B74" s="109">
        <v>71</v>
      </c>
      <c r="C74" s="12">
        <v>29176</v>
      </c>
      <c r="D74" s="12">
        <v>29176</v>
      </c>
      <c r="E74" s="13">
        <f t="shared" si="0"/>
        <v>0</v>
      </c>
      <c r="F74" s="68">
        <v>5.13</v>
      </c>
      <c r="G74" s="13">
        <f t="shared" si="1"/>
        <v>0</v>
      </c>
      <c r="H74" s="13"/>
      <c r="I74" s="109"/>
      <c r="J74" s="50"/>
      <c r="K74" s="13">
        <f>фев.25!K74+мар.25!H74-мар.25!G74</f>
        <v>0</v>
      </c>
    </row>
    <row r="75" spans="1:11" x14ac:dyDescent="0.25">
      <c r="A75" s="111"/>
      <c r="B75" s="109">
        <v>72</v>
      </c>
      <c r="C75" s="12">
        <v>8625</v>
      </c>
      <c r="D75" s="12">
        <v>8625</v>
      </c>
      <c r="E75" s="13">
        <f t="shared" ref="E75:E141" si="2">D75-C75</f>
        <v>0</v>
      </c>
      <c r="F75" s="13">
        <v>7.33</v>
      </c>
      <c r="G75" s="13">
        <f t="shared" ref="G75:G141" si="3">F75*E75</f>
        <v>0</v>
      </c>
      <c r="H75" s="13"/>
      <c r="I75" s="109"/>
      <c r="J75" s="50"/>
      <c r="K75" s="13">
        <f>фев.25!K75+мар.25!H75-мар.25!G75</f>
        <v>0</v>
      </c>
    </row>
    <row r="76" spans="1:11" x14ac:dyDescent="0.25">
      <c r="A76" s="111"/>
      <c r="B76" s="109">
        <v>73</v>
      </c>
      <c r="C76" s="12">
        <v>29747</v>
      </c>
      <c r="D76" s="12">
        <v>29747</v>
      </c>
      <c r="E76" s="13">
        <f t="shared" si="2"/>
        <v>0</v>
      </c>
      <c r="F76" s="13">
        <v>7.33</v>
      </c>
      <c r="G76" s="13">
        <f t="shared" si="3"/>
        <v>0</v>
      </c>
      <c r="H76" s="13"/>
      <c r="I76" s="109"/>
      <c r="J76" s="50"/>
      <c r="K76" s="13">
        <f>фев.25!K76+мар.25!H76-мар.25!G76</f>
        <v>-7.33</v>
      </c>
    </row>
    <row r="77" spans="1:11" x14ac:dyDescent="0.25">
      <c r="A77" s="111"/>
      <c r="B77" s="109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109"/>
      <c r="J77" s="50"/>
      <c r="K77" s="13">
        <f>фев.25!K77+мар.25!H77-мар.25!G77</f>
        <v>0</v>
      </c>
    </row>
    <row r="78" spans="1:11" x14ac:dyDescent="0.25">
      <c r="A78" s="111"/>
      <c r="B78" s="109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109"/>
      <c r="J78" s="50"/>
      <c r="K78" s="13">
        <f>фев.25!K78+мар.25!H78-мар.25!G78</f>
        <v>0</v>
      </c>
    </row>
    <row r="79" spans="1:11" x14ac:dyDescent="0.25">
      <c r="A79" s="111"/>
      <c r="B79" s="109">
        <v>76</v>
      </c>
      <c r="C79" s="12">
        <v>4972</v>
      </c>
      <c r="D79" s="12">
        <v>4972</v>
      </c>
      <c r="E79" s="13">
        <f t="shared" si="2"/>
        <v>0</v>
      </c>
      <c r="F79" s="13">
        <v>7.33</v>
      </c>
      <c r="G79" s="13">
        <f t="shared" si="3"/>
        <v>0</v>
      </c>
      <c r="H79" s="13"/>
      <c r="I79" s="109"/>
      <c r="J79" s="50"/>
      <c r="K79" s="13">
        <f>фев.25!K79+мар.25!H79-мар.25!G79</f>
        <v>0</v>
      </c>
    </row>
    <row r="80" spans="1:11" x14ac:dyDescent="0.25">
      <c r="A80" s="111"/>
      <c r="B80" s="109">
        <v>77</v>
      </c>
      <c r="C80" s="12">
        <v>12836</v>
      </c>
      <c r="D80" s="12">
        <v>12921</v>
      </c>
      <c r="E80" s="13">
        <f t="shared" si="2"/>
        <v>85</v>
      </c>
      <c r="F80" s="13">
        <v>7.33</v>
      </c>
      <c r="G80" s="13">
        <f t="shared" si="3"/>
        <v>623.04999999999995</v>
      </c>
      <c r="H80" s="13">
        <v>2000</v>
      </c>
      <c r="I80" s="109">
        <v>109021</v>
      </c>
      <c r="J80" s="50">
        <v>45741</v>
      </c>
      <c r="K80" s="13">
        <f>фев.25!K80+мар.25!H80-мар.25!G80</f>
        <v>1947.5999999999997</v>
      </c>
    </row>
    <row r="81" spans="1:12" x14ac:dyDescent="0.25">
      <c r="A81" s="15"/>
      <c r="B81" s="109">
        <v>79</v>
      </c>
      <c r="C81" s="12">
        <v>28371</v>
      </c>
      <c r="D81" s="12">
        <v>28586</v>
      </c>
      <c r="E81" s="13">
        <f t="shared" si="2"/>
        <v>215</v>
      </c>
      <c r="F81" s="13">
        <v>7.33</v>
      </c>
      <c r="G81" s="13">
        <f t="shared" si="3"/>
        <v>1575.95</v>
      </c>
      <c r="H81" s="13">
        <v>8000</v>
      </c>
      <c r="I81" s="109">
        <v>549046</v>
      </c>
      <c r="J81" s="50">
        <v>45718</v>
      </c>
      <c r="K81" s="13">
        <f>фев.25!K81+мар.25!H81-мар.25!G81</f>
        <v>4510.92</v>
      </c>
    </row>
    <row r="82" spans="1:12" x14ac:dyDescent="0.25">
      <c r="A82" s="111"/>
      <c r="B82" s="109">
        <v>80</v>
      </c>
      <c r="C82" s="12">
        <v>26470</v>
      </c>
      <c r="D82" s="12">
        <v>26854</v>
      </c>
      <c r="E82" s="13">
        <f t="shared" si="2"/>
        <v>384</v>
      </c>
      <c r="F82" s="13">
        <v>7.33</v>
      </c>
      <c r="G82" s="13">
        <f t="shared" si="3"/>
        <v>2814.7200000000003</v>
      </c>
      <c r="H82" s="13"/>
      <c r="I82" s="109"/>
      <c r="J82" s="50"/>
      <c r="K82" s="13">
        <f>фев.25!K82+мар.25!H82-мар.25!G82</f>
        <v>-2862.2700000000013</v>
      </c>
    </row>
    <row r="83" spans="1:12" x14ac:dyDescent="0.25">
      <c r="A83" s="111"/>
      <c r="B83" s="109">
        <v>81</v>
      </c>
      <c r="C83" s="12">
        <v>62251</v>
      </c>
      <c r="D83" s="12">
        <v>62757</v>
      </c>
      <c r="E83" s="13">
        <f t="shared" si="2"/>
        <v>506</v>
      </c>
      <c r="F83" s="68">
        <v>5.13</v>
      </c>
      <c r="G83" s="13">
        <f t="shared" si="3"/>
        <v>2595.7799999999997</v>
      </c>
      <c r="H83" s="13">
        <v>5130</v>
      </c>
      <c r="I83" s="109">
        <v>743263</v>
      </c>
      <c r="J83" s="50">
        <v>45742</v>
      </c>
      <c r="K83" s="13">
        <f>фев.25!K83+мар.25!H83-мар.25!G83</f>
        <v>3272.9400000000005</v>
      </c>
    </row>
    <row r="84" spans="1:12" x14ac:dyDescent="0.25">
      <c r="A84" s="111"/>
      <c r="B84" s="109">
        <v>82</v>
      </c>
      <c r="C84" s="12">
        <v>37211</v>
      </c>
      <c r="D84" s="12">
        <v>37866</v>
      </c>
      <c r="E84" s="13">
        <f t="shared" si="2"/>
        <v>655</v>
      </c>
      <c r="F84" s="68">
        <v>5.13</v>
      </c>
      <c r="G84" s="13">
        <f t="shared" si="3"/>
        <v>3360.15</v>
      </c>
      <c r="H84" s="13">
        <v>2000</v>
      </c>
      <c r="I84" s="109">
        <v>931086</v>
      </c>
      <c r="J84" s="50">
        <v>45721</v>
      </c>
      <c r="K84" s="13">
        <f>фев.25!K84+мар.25!H84-мар.25!G84</f>
        <v>-1048.27</v>
      </c>
    </row>
    <row r="85" spans="1:12" x14ac:dyDescent="0.25">
      <c r="A85" s="111"/>
      <c r="B85" s="109">
        <v>83</v>
      </c>
      <c r="C85" s="12">
        <v>16832</v>
      </c>
      <c r="D85" s="12">
        <v>16947</v>
      </c>
      <c r="E85" s="13">
        <f t="shared" si="2"/>
        <v>115</v>
      </c>
      <c r="F85" s="68">
        <v>5.13</v>
      </c>
      <c r="G85" s="13">
        <f t="shared" si="3"/>
        <v>589.94999999999993</v>
      </c>
      <c r="H85" s="13">
        <v>1000</v>
      </c>
      <c r="I85" s="109">
        <v>52181</v>
      </c>
      <c r="J85" s="50">
        <v>45725</v>
      </c>
      <c r="K85" s="13">
        <f>фев.25!K85+мар.25!H85-мар.25!G85</f>
        <v>1066.3400000000001</v>
      </c>
    </row>
    <row r="86" spans="1:12" x14ac:dyDescent="0.25">
      <c r="A86" s="111"/>
      <c r="B86" s="109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109"/>
      <c r="J86" s="50"/>
      <c r="K86" s="13">
        <f>фев.25!K86+мар.25!H86-мар.25!G86</f>
        <v>0</v>
      </c>
    </row>
    <row r="87" spans="1:12" x14ac:dyDescent="0.25">
      <c r="A87" s="15"/>
      <c r="B87" s="109">
        <v>85</v>
      </c>
      <c r="C87" s="12">
        <v>23950</v>
      </c>
      <c r="D87" s="12">
        <v>23950</v>
      </c>
      <c r="E87" s="13">
        <f t="shared" si="2"/>
        <v>0</v>
      </c>
      <c r="F87" s="13">
        <v>7.33</v>
      </c>
      <c r="G87" s="13">
        <f t="shared" si="3"/>
        <v>0</v>
      </c>
      <c r="H87" s="13"/>
      <c r="I87" s="109"/>
      <c r="J87" s="50"/>
      <c r="K87" s="13">
        <f>фев.25!K87+мар.25!H87-мар.25!G87</f>
        <v>0</v>
      </c>
    </row>
    <row r="88" spans="1:12" x14ac:dyDescent="0.25">
      <c r="A88" s="111"/>
      <c r="B88" s="109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109"/>
      <c r="J88" s="50"/>
      <c r="K88" s="13">
        <f>фев.25!K88+мар.25!H88-мар.25!G88</f>
        <v>0</v>
      </c>
    </row>
    <row r="89" spans="1:12" x14ac:dyDescent="0.25">
      <c r="A89" s="111"/>
      <c r="B89" s="109">
        <v>87</v>
      </c>
      <c r="C89" s="12">
        <v>17025</v>
      </c>
      <c r="D89" s="12">
        <v>17025</v>
      </c>
      <c r="E89" s="13">
        <f t="shared" si="2"/>
        <v>0</v>
      </c>
      <c r="F89" s="13">
        <v>7.33</v>
      </c>
      <c r="G89" s="13">
        <f t="shared" si="3"/>
        <v>0</v>
      </c>
      <c r="H89" s="13"/>
      <c r="I89" s="109"/>
      <c r="J89" s="50"/>
      <c r="K89" s="13">
        <f>фев.25!K89+мар.25!H89-мар.25!G89</f>
        <v>0</v>
      </c>
    </row>
    <row r="90" spans="1:12" x14ac:dyDescent="0.25">
      <c r="A90" s="111"/>
      <c r="B90" s="109">
        <v>88</v>
      </c>
      <c r="C90" s="12">
        <v>2261</v>
      </c>
      <c r="D90" s="12">
        <v>2261</v>
      </c>
      <c r="E90" s="13">
        <f t="shared" si="2"/>
        <v>0</v>
      </c>
      <c r="F90" s="13">
        <v>7.33</v>
      </c>
      <c r="G90" s="13">
        <f t="shared" si="3"/>
        <v>0</v>
      </c>
      <c r="H90" s="13"/>
      <c r="I90" s="109"/>
      <c r="J90" s="50"/>
      <c r="K90" s="13">
        <f>фев.25!K90+мар.25!H90-мар.25!G90</f>
        <v>0</v>
      </c>
    </row>
    <row r="91" spans="1:12" x14ac:dyDescent="0.25">
      <c r="A91" s="111"/>
      <c r="B91" s="109">
        <v>89</v>
      </c>
      <c r="C91" s="12">
        <v>12208</v>
      </c>
      <c r="D91" s="12">
        <v>12208</v>
      </c>
      <c r="E91" s="13">
        <f t="shared" si="2"/>
        <v>0</v>
      </c>
      <c r="F91" s="68">
        <v>5.13</v>
      </c>
      <c r="G91" s="13">
        <f t="shared" si="3"/>
        <v>0</v>
      </c>
      <c r="H91" s="13"/>
      <c r="I91" s="109"/>
      <c r="J91" s="50"/>
      <c r="K91" s="13">
        <f>фев.25!K91+мар.25!H91-мар.25!G91</f>
        <v>2000</v>
      </c>
    </row>
    <row r="92" spans="1:12" x14ac:dyDescent="0.25">
      <c r="A92" s="111"/>
      <c r="B92" s="109">
        <v>90</v>
      </c>
      <c r="C92" s="12">
        <v>670</v>
      </c>
      <c r="D92" s="12">
        <v>675</v>
      </c>
      <c r="E92" s="13">
        <f t="shared" si="2"/>
        <v>5</v>
      </c>
      <c r="F92" s="13">
        <v>7.33</v>
      </c>
      <c r="G92" s="13">
        <f t="shared" si="3"/>
        <v>36.65</v>
      </c>
      <c r="H92" s="13">
        <v>4600</v>
      </c>
      <c r="I92" s="109">
        <v>181305</v>
      </c>
      <c r="J92" s="50">
        <v>45718</v>
      </c>
      <c r="K92" s="13">
        <f>фев.25!K92+мар.25!H92-мар.25!G92</f>
        <v>4174.8600000000006</v>
      </c>
    </row>
    <row r="93" spans="1:12" x14ac:dyDescent="0.25">
      <c r="A93" s="111"/>
      <c r="B93" s="109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109"/>
      <c r="J93" s="50"/>
      <c r="K93" s="13">
        <f>фев.25!K93+мар.25!H93-мар.25!G93</f>
        <v>0</v>
      </c>
    </row>
    <row r="94" spans="1:12" x14ac:dyDescent="0.25">
      <c r="A94" s="111"/>
      <c r="B94" s="109">
        <v>92</v>
      </c>
      <c r="C94" s="12">
        <v>26036</v>
      </c>
      <c r="D94" s="12">
        <v>26073</v>
      </c>
      <c r="E94" s="13">
        <f t="shared" si="2"/>
        <v>37</v>
      </c>
      <c r="F94" s="13">
        <v>7.33</v>
      </c>
      <c r="G94" s="13">
        <f t="shared" si="3"/>
        <v>271.20999999999998</v>
      </c>
      <c r="H94" s="13">
        <v>681.69</v>
      </c>
      <c r="I94" s="109">
        <v>273824</v>
      </c>
      <c r="J94" s="50">
        <v>45720</v>
      </c>
      <c r="K94" s="13">
        <f>фев.25!K94+мар.25!H94-мар.25!G94</f>
        <v>278.54000000000002</v>
      </c>
    </row>
    <row r="95" spans="1:12" x14ac:dyDescent="0.25">
      <c r="A95" s="111"/>
      <c r="B95" s="109">
        <v>93</v>
      </c>
      <c r="C95" s="12">
        <v>21171</v>
      </c>
      <c r="D95" s="12">
        <v>21482</v>
      </c>
      <c r="E95" s="13">
        <f t="shared" si="2"/>
        <v>311</v>
      </c>
      <c r="F95" s="13">
        <v>7.33</v>
      </c>
      <c r="G95" s="13">
        <f t="shared" si="3"/>
        <v>2279.63</v>
      </c>
      <c r="H95" s="13">
        <v>3600</v>
      </c>
      <c r="I95" s="109">
        <v>174086</v>
      </c>
      <c r="J95" s="50">
        <v>45720</v>
      </c>
      <c r="K95" s="13">
        <f>фев.25!K95+мар.25!H95-мар.25!G95</f>
        <v>-7878.78</v>
      </c>
    </row>
    <row r="96" spans="1:12" x14ac:dyDescent="0.25">
      <c r="A96" s="111"/>
      <c r="B96" s="109">
        <v>94</v>
      </c>
      <c r="C96" s="12">
        <v>7</v>
      </c>
      <c r="D96" s="12">
        <v>496</v>
      </c>
      <c r="E96" s="13">
        <f t="shared" si="2"/>
        <v>489</v>
      </c>
      <c r="F96" s="70">
        <v>5.13</v>
      </c>
      <c r="G96" s="13">
        <f t="shared" si="3"/>
        <v>2508.5700000000002</v>
      </c>
      <c r="H96" s="13">
        <v>1300</v>
      </c>
      <c r="I96" s="109">
        <v>563519</v>
      </c>
      <c r="J96" s="50">
        <v>45722</v>
      </c>
      <c r="K96" s="13">
        <f>фев.25!K96+мар.25!H96-мар.25!G96</f>
        <v>-1223.2300000000002</v>
      </c>
      <c r="L96" s="77" t="s">
        <v>56</v>
      </c>
    </row>
    <row r="97" spans="1:12" x14ac:dyDescent="0.25">
      <c r="A97" s="111"/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109"/>
      <c r="J97" s="50"/>
      <c r="K97" s="13">
        <f>фев.25!K97+мар.25!H97-мар.25!G97</f>
        <v>0</v>
      </c>
    </row>
    <row r="98" spans="1:12" x14ac:dyDescent="0.25">
      <c r="A98" s="111"/>
      <c r="B98" s="109">
        <v>96</v>
      </c>
      <c r="C98" s="12">
        <v>52196</v>
      </c>
      <c r="D98" s="12">
        <v>52953</v>
      </c>
      <c r="E98" s="13">
        <f t="shared" si="2"/>
        <v>757</v>
      </c>
      <c r="F98" s="13">
        <v>7.33</v>
      </c>
      <c r="G98" s="13">
        <f t="shared" si="3"/>
        <v>5548.81</v>
      </c>
      <c r="H98" s="13"/>
      <c r="I98" s="109"/>
      <c r="J98" s="50"/>
      <c r="K98" s="13">
        <f>фев.25!K98+мар.25!H98-мар.25!G98</f>
        <v>-1572.1900000000014</v>
      </c>
    </row>
    <row r="99" spans="1:12" x14ac:dyDescent="0.25">
      <c r="A99" s="111"/>
      <c r="B99" s="109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109"/>
      <c r="J99" s="50"/>
      <c r="K99" s="13">
        <f>фев.25!K99+мар.25!H99-мар.25!G99</f>
        <v>0</v>
      </c>
    </row>
    <row r="100" spans="1:12" x14ac:dyDescent="0.25">
      <c r="A100" s="111"/>
      <c r="B100" s="109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109"/>
      <c r="J100" s="50"/>
      <c r="K100" s="13">
        <f>фев.25!K100+мар.25!H100-мар.25!G100</f>
        <v>1000</v>
      </c>
    </row>
    <row r="101" spans="1:12" x14ac:dyDescent="0.25">
      <c r="A101" s="111"/>
      <c r="B101" s="109" t="s">
        <v>15</v>
      </c>
      <c r="C101" s="12">
        <v>2255</v>
      </c>
      <c r="D101" s="12">
        <v>2464</v>
      </c>
      <c r="E101" s="13">
        <f t="shared" si="2"/>
        <v>209</v>
      </c>
      <c r="F101" s="13">
        <v>7.33</v>
      </c>
      <c r="G101" s="13">
        <f t="shared" si="3"/>
        <v>1531.97</v>
      </c>
      <c r="H101" s="13"/>
      <c r="I101" s="109"/>
      <c r="J101" s="50"/>
      <c r="K101" s="13">
        <f>фев.25!K101+мар.25!H101-мар.25!G101</f>
        <v>-1854.49</v>
      </c>
    </row>
    <row r="102" spans="1:12" x14ac:dyDescent="0.25">
      <c r="A102" s="111"/>
      <c r="B102" s="109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109"/>
      <c r="J102" s="50"/>
      <c r="K102" s="13">
        <f>фев.25!K102+мар.25!H102-мар.25!G102</f>
        <v>0</v>
      </c>
    </row>
    <row r="103" spans="1:12" x14ac:dyDescent="0.25">
      <c r="A103" s="111"/>
      <c r="B103" s="109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>
        <v>500</v>
      </c>
      <c r="I103" s="109">
        <v>228613</v>
      </c>
      <c r="J103" s="50">
        <v>45732</v>
      </c>
      <c r="K103" s="13">
        <f>фев.25!K103+мар.25!H103-мар.25!G103</f>
        <v>368.06</v>
      </c>
    </row>
    <row r="104" spans="1:12" x14ac:dyDescent="0.25">
      <c r="A104" s="111"/>
      <c r="B104" s="109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109"/>
      <c r="J104" s="50"/>
      <c r="K104" s="13">
        <f>фев.25!K104+мар.25!H104-мар.25!G104</f>
        <v>0</v>
      </c>
    </row>
    <row r="105" spans="1:12" x14ac:dyDescent="0.25">
      <c r="A105" s="111"/>
      <c r="B105" s="109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109"/>
      <c r="J105" s="50"/>
      <c r="K105" s="13">
        <f>фев.25!K105+мар.25!H105-мар.25!G105</f>
        <v>0</v>
      </c>
    </row>
    <row r="106" spans="1:12" x14ac:dyDescent="0.25">
      <c r="A106" s="111"/>
      <c r="B106" s="109">
        <v>101</v>
      </c>
      <c r="C106" s="12">
        <v>72850</v>
      </c>
      <c r="D106" s="12">
        <v>74053</v>
      </c>
      <c r="E106" s="13">
        <f t="shared" si="2"/>
        <v>1203</v>
      </c>
      <c r="F106" s="68">
        <v>5.13</v>
      </c>
      <c r="G106" s="13">
        <f t="shared" si="3"/>
        <v>6171.3899999999994</v>
      </c>
      <c r="H106" s="13">
        <v>10000</v>
      </c>
      <c r="I106" s="109">
        <v>248850.43899299999</v>
      </c>
      <c r="J106" s="50" t="s">
        <v>57</v>
      </c>
      <c r="K106" s="13">
        <f>фев.25!K106+мар.25!H106-мар.25!G106</f>
        <v>-12758.43</v>
      </c>
    </row>
    <row r="107" spans="1:12" x14ac:dyDescent="0.25">
      <c r="A107" s="111"/>
      <c r="B107" s="109">
        <v>102</v>
      </c>
      <c r="C107" s="12">
        <v>99550</v>
      </c>
      <c r="D107" s="12">
        <v>100180</v>
      </c>
      <c r="E107" s="13">
        <f t="shared" si="2"/>
        <v>630</v>
      </c>
      <c r="F107" s="68">
        <v>5.13</v>
      </c>
      <c r="G107" s="13">
        <f t="shared" si="3"/>
        <v>3231.9</v>
      </c>
      <c r="H107" s="13"/>
      <c r="I107" s="109"/>
      <c r="J107" s="50"/>
      <c r="K107" s="13">
        <f>фев.25!K107+мар.25!H107-мар.25!G107</f>
        <v>-15128.369999999999</v>
      </c>
    </row>
    <row r="108" spans="1:12" x14ac:dyDescent="0.25">
      <c r="A108" s="111"/>
      <c r="B108" s="109">
        <v>103</v>
      </c>
      <c r="C108" s="12">
        <v>56332</v>
      </c>
      <c r="D108" s="12">
        <v>60763</v>
      </c>
      <c r="E108" s="13">
        <f t="shared" si="2"/>
        <v>4431</v>
      </c>
      <c r="F108" s="68">
        <v>0</v>
      </c>
      <c r="G108" s="13">
        <f t="shared" si="3"/>
        <v>0</v>
      </c>
      <c r="H108" s="13">
        <v>4893.58</v>
      </c>
      <c r="I108" s="109">
        <v>596355</v>
      </c>
      <c r="J108" s="50">
        <v>45729</v>
      </c>
      <c r="K108" s="13">
        <f>фев.25!K108+мар.25!H108-мар.25!G108</f>
        <v>14425.56</v>
      </c>
      <c r="L108" s="77" t="s">
        <v>58</v>
      </c>
    </row>
    <row r="109" spans="1:12" x14ac:dyDescent="0.25">
      <c r="A109" s="111"/>
      <c r="B109" s="109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109"/>
      <c r="J109" s="50"/>
      <c r="K109" s="13">
        <f>фев.25!K109+мар.25!H109-мар.25!G109</f>
        <v>0</v>
      </c>
    </row>
    <row r="110" spans="1:12" x14ac:dyDescent="0.25">
      <c r="A110" s="111"/>
      <c r="B110" s="109">
        <v>105</v>
      </c>
      <c r="C110" s="12">
        <v>758</v>
      </c>
      <c r="D110" s="12">
        <v>758</v>
      </c>
      <c r="E110" s="13">
        <f t="shared" si="2"/>
        <v>0</v>
      </c>
      <c r="F110" s="13">
        <v>7.33</v>
      </c>
      <c r="G110" s="13">
        <f t="shared" si="3"/>
        <v>0</v>
      </c>
      <c r="H110" s="13"/>
      <c r="I110" s="109"/>
      <c r="J110" s="50"/>
      <c r="K110" s="13">
        <f>фев.25!K110+мар.25!H110-мар.25!G110</f>
        <v>0</v>
      </c>
    </row>
    <row r="111" spans="1:12" x14ac:dyDescent="0.25">
      <c r="A111" s="111"/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109"/>
      <c r="J111" s="50"/>
      <c r="K111" s="13">
        <f>фев.25!K111+мар.25!H111-мар.25!G111</f>
        <v>0</v>
      </c>
    </row>
    <row r="112" spans="1:12" x14ac:dyDescent="0.25">
      <c r="A112" s="111"/>
      <c r="B112" s="109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109"/>
      <c r="J112" s="50"/>
      <c r="K112" s="13">
        <f>фев.25!K112+мар.25!H112-мар.25!G112</f>
        <v>0</v>
      </c>
    </row>
    <row r="113" spans="1:11" x14ac:dyDescent="0.25">
      <c r="A113" s="111"/>
      <c r="B113" s="109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109"/>
      <c r="J113" s="50"/>
      <c r="K113" s="13">
        <f>фев.25!K113+мар.25!H113-мар.25!G113</f>
        <v>0</v>
      </c>
    </row>
    <row r="114" spans="1:11" x14ac:dyDescent="0.25">
      <c r="A114" s="111"/>
      <c r="B114" s="109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109"/>
      <c r="J114" s="50"/>
      <c r="K114" s="13">
        <f>фев.25!K114+мар.25!H114-мар.25!G114</f>
        <v>0</v>
      </c>
    </row>
    <row r="115" spans="1:11" x14ac:dyDescent="0.25">
      <c r="A115" s="115"/>
      <c r="B115" s="109">
        <v>110</v>
      </c>
      <c r="C115" s="12">
        <v>7261</v>
      </c>
      <c r="D115" s="12">
        <v>7261</v>
      </c>
      <c r="E115" s="13">
        <f t="shared" si="2"/>
        <v>0</v>
      </c>
      <c r="F115" s="13">
        <v>7.33</v>
      </c>
      <c r="G115" s="13">
        <f t="shared" si="3"/>
        <v>0</v>
      </c>
      <c r="H115" s="13"/>
      <c r="I115" s="109"/>
      <c r="J115" s="50"/>
      <c r="K115" s="13">
        <f>фев.25!K115+мар.25!H115-мар.25!G115</f>
        <v>0</v>
      </c>
    </row>
    <row r="116" spans="1:11" x14ac:dyDescent="0.25">
      <c r="A116" s="111"/>
      <c r="B116" s="109">
        <v>111</v>
      </c>
      <c r="C116" s="12">
        <v>18813</v>
      </c>
      <c r="D116" s="12">
        <v>18837</v>
      </c>
      <c r="E116" s="13">
        <f t="shared" si="2"/>
        <v>24</v>
      </c>
      <c r="F116" s="13">
        <v>7.33</v>
      </c>
      <c r="G116" s="13">
        <f t="shared" si="3"/>
        <v>175.92000000000002</v>
      </c>
      <c r="H116" s="13">
        <v>5521.29</v>
      </c>
      <c r="I116" s="109">
        <v>237377</v>
      </c>
      <c r="J116" s="50">
        <v>45718</v>
      </c>
      <c r="K116" s="13">
        <f>фев.25!K116+мар.25!H116-мар.25!G116</f>
        <v>4956.88</v>
      </c>
    </row>
    <row r="117" spans="1:11" x14ac:dyDescent="0.25">
      <c r="A117" s="111"/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109"/>
      <c r="J117" s="50"/>
      <c r="K117" s="13">
        <f>фев.25!K117+мар.25!H117-мар.25!G117</f>
        <v>0</v>
      </c>
    </row>
    <row r="118" spans="1:11" x14ac:dyDescent="0.25">
      <c r="A118" s="111"/>
      <c r="B118" s="109">
        <v>113</v>
      </c>
      <c r="C118" s="12">
        <v>10815</v>
      </c>
      <c r="D118" s="12">
        <v>11285</v>
      </c>
      <c r="E118" s="13">
        <f t="shared" si="2"/>
        <v>470</v>
      </c>
      <c r="F118" s="13">
        <v>7.33</v>
      </c>
      <c r="G118" s="13">
        <f t="shared" si="3"/>
        <v>3445.1</v>
      </c>
      <c r="H118" s="13">
        <v>16045.37</v>
      </c>
      <c r="I118" s="109">
        <v>41651</v>
      </c>
      <c r="J118" s="50">
        <v>45741</v>
      </c>
      <c r="K118" s="13">
        <f>фев.25!K118+мар.25!H118-мар.25!G118</f>
        <v>2433.5600000000018</v>
      </c>
    </row>
    <row r="119" spans="1:11" x14ac:dyDescent="0.25">
      <c r="A119" s="111"/>
      <c r="B119" s="109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109"/>
      <c r="J119" s="50"/>
      <c r="K119" s="13">
        <f>фев.25!K119+мар.25!H119-мар.25!G119</f>
        <v>0</v>
      </c>
    </row>
    <row r="120" spans="1:11" x14ac:dyDescent="0.25">
      <c r="A120" s="15"/>
      <c r="B120" s="109">
        <v>116</v>
      </c>
      <c r="C120" s="12">
        <v>134913</v>
      </c>
      <c r="D120" s="12">
        <v>135833</v>
      </c>
      <c r="E120" s="13">
        <f t="shared" si="2"/>
        <v>920</v>
      </c>
      <c r="F120" s="68">
        <v>5.13</v>
      </c>
      <c r="G120" s="13">
        <f t="shared" si="3"/>
        <v>4719.5999999999995</v>
      </c>
      <c r="H120" s="13"/>
      <c r="I120" s="109"/>
      <c r="J120" s="50"/>
      <c r="K120" s="13">
        <f>фев.25!K120+мар.25!H120-мар.25!G120</f>
        <v>-5509.7399999999989</v>
      </c>
    </row>
    <row r="121" spans="1:11" x14ac:dyDescent="0.25">
      <c r="A121" s="111"/>
      <c r="B121" s="109">
        <v>117</v>
      </c>
      <c r="C121" s="12">
        <v>51886</v>
      </c>
      <c r="D121" s="12">
        <v>52574</v>
      </c>
      <c r="E121" s="13">
        <f t="shared" si="2"/>
        <v>688</v>
      </c>
      <c r="F121" s="13">
        <v>7.33</v>
      </c>
      <c r="G121" s="13">
        <f t="shared" si="3"/>
        <v>5043.04</v>
      </c>
      <c r="H121" s="13">
        <v>39400</v>
      </c>
      <c r="I121" s="109">
        <v>188353</v>
      </c>
      <c r="J121" s="50">
        <v>45722</v>
      </c>
      <c r="K121" s="13">
        <f>фев.25!K121+мар.25!H121-мар.25!G121</f>
        <v>18260.28</v>
      </c>
    </row>
    <row r="122" spans="1:11" x14ac:dyDescent="0.25">
      <c r="A122" s="111"/>
      <c r="B122" s="109">
        <v>118</v>
      </c>
      <c r="C122" s="12">
        <v>39373</v>
      </c>
      <c r="D122" s="12">
        <v>39804</v>
      </c>
      <c r="E122" s="13">
        <f t="shared" si="2"/>
        <v>431</v>
      </c>
      <c r="F122" s="70">
        <v>5.13</v>
      </c>
      <c r="G122" s="13">
        <f t="shared" si="3"/>
        <v>2211.0299999999997</v>
      </c>
      <c r="H122" s="13">
        <v>10000</v>
      </c>
      <c r="I122" s="109">
        <v>638977.75632000004</v>
      </c>
      <c r="J122" s="50">
        <v>45728</v>
      </c>
      <c r="K122" s="13">
        <f>фев.25!K122+мар.25!H122-мар.25!G122</f>
        <v>20328.2</v>
      </c>
    </row>
    <row r="123" spans="1:11" x14ac:dyDescent="0.25">
      <c r="A123" s="111"/>
      <c r="B123" s="109">
        <v>120</v>
      </c>
      <c r="C123" s="12">
        <v>2111</v>
      </c>
      <c r="D123" s="12">
        <v>2111</v>
      </c>
      <c r="E123" s="13">
        <f t="shared" si="2"/>
        <v>0</v>
      </c>
      <c r="F123" s="13">
        <v>7.33</v>
      </c>
      <c r="G123" s="13">
        <f t="shared" si="3"/>
        <v>0</v>
      </c>
      <c r="H123" s="13"/>
      <c r="I123" s="109"/>
      <c r="J123" s="50"/>
      <c r="K123" s="13">
        <f>фев.25!K123+мар.25!H123-мар.25!G123</f>
        <v>0</v>
      </c>
    </row>
    <row r="124" spans="1:11" x14ac:dyDescent="0.25">
      <c r="A124" s="111"/>
      <c r="B124" s="109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109"/>
      <c r="J124" s="50"/>
      <c r="K124" s="13">
        <f>фев.25!K124+мар.25!H124-мар.25!G124</f>
        <v>0</v>
      </c>
    </row>
    <row r="125" spans="1:11" x14ac:dyDescent="0.25">
      <c r="A125" s="111"/>
      <c r="B125" s="109">
        <v>122</v>
      </c>
      <c r="C125" s="12">
        <v>18352</v>
      </c>
      <c r="D125" s="12">
        <v>19551</v>
      </c>
      <c r="E125" s="13">
        <f t="shared" si="2"/>
        <v>1199</v>
      </c>
      <c r="F125" s="13">
        <v>7.33</v>
      </c>
      <c r="G125" s="13">
        <f t="shared" si="3"/>
        <v>8788.67</v>
      </c>
      <c r="H125" s="13"/>
      <c r="I125" s="109"/>
      <c r="J125" s="50"/>
      <c r="K125" s="13">
        <f>фев.25!K125+мар.25!H125-мар.25!G125</f>
        <v>7594.07</v>
      </c>
    </row>
    <row r="126" spans="1:11" x14ac:dyDescent="0.25">
      <c r="A126" s="111"/>
      <c r="B126" s="109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109"/>
      <c r="J126" s="50"/>
      <c r="K126" s="13">
        <f>фев.25!K126+мар.25!H126-мар.25!G126</f>
        <v>0</v>
      </c>
    </row>
    <row r="127" spans="1:11" x14ac:dyDescent="0.25">
      <c r="A127" s="111"/>
      <c r="B127" s="109">
        <v>124</v>
      </c>
      <c r="C127" s="12">
        <v>5887</v>
      </c>
      <c r="D127" s="12">
        <v>6566</v>
      </c>
      <c r="E127" s="13">
        <f t="shared" si="2"/>
        <v>679</v>
      </c>
      <c r="F127" s="13">
        <v>5.13</v>
      </c>
      <c r="G127" s="13">
        <f t="shared" si="3"/>
        <v>3483.27</v>
      </c>
      <c r="H127" s="13">
        <v>926.1</v>
      </c>
      <c r="I127" s="109">
        <v>380952</v>
      </c>
      <c r="J127" s="50">
        <v>45722</v>
      </c>
      <c r="K127" s="13">
        <f>фев.25!K127+мар.25!H127-мар.25!G127</f>
        <v>-3483.27</v>
      </c>
    </row>
    <row r="128" spans="1:11" x14ac:dyDescent="0.25">
      <c r="A128" s="18"/>
      <c r="B128" s="109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/>
      <c r="I128" s="109"/>
      <c r="J128" s="50"/>
      <c r="K128" s="13">
        <f>фев.25!K128+мар.25!H128-мар.25!G128</f>
        <v>0</v>
      </c>
    </row>
    <row r="129" spans="1:11" x14ac:dyDescent="0.25">
      <c r="A129" s="111"/>
      <c r="B129" s="109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109"/>
      <c r="J129" s="50"/>
      <c r="K129" s="13">
        <f>фев.25!K129+мар.25!H129-мар.25!G129</f>
        <v>0</v>
      </c>
    </row>
    <row r="130" spans="1:11" x14ac:dyDescent="0.25">
      <c r="A130" s="111"/>
      <c r="B130" s="109" t="s">
        <v>18</v>
      </c>
      <c r="C130" s="12">
        <v>29384</v>
      </c>
      <c r="D130" s="12">
        <v>30031</v>
      </c>
      <c r="E130" s="13">
        <f t="shared" si="2"/>
        <v>647</v>
      </c>
      <c r="F130" s="68">
        <v>5.13</v>
      </c>
      <c r="G130" s="13">
        <f t="shared" si="3"/>
        <v>3319.11</v>
      </c>
      <c r="H130" s="13"/>
      <c r="I130" s="109"/>
      <c r="J130" s="50"/>
      <c r="K130" s="13">
        <f>фев.25!K130+мар.25!H130-мар.25!G130</f>
        <v>-14281.920000000002</v>
      </c>
    </row>
    <row r="131" spans="1:11" x14ac:dyDescent="0.25">
      <c r="A131" s="111"/>
      <c r="B131" s="109" t="s">
        <v>19</v>
      </c>
      <c r="C131" s="12">
        <v>10265</v>
      </c>
      <c r="D131" s="12">
        <v>10265</v>
      </c>
      <c r="E131" s="13">
        <f t="shared" si="2"/>
        <v>0</v>
      </c>
      <c r="F131" s="68">
        <v>5.13</v>
      </c>
      <c r="G131" s="13">
        <f t="shared" si="3"/>
        <v>0</v>
      </c>
      <c r="H131" s="13"/>
      <c r="I131" s="109"/>
      <c r="J131" s="50"/>
      <c r="K131" s="13">
        <f>фев.25!K131+мар.25!H131-мар.25!G131</f>
        <v>3000</v>
      </c>
    </row>
    <row r="132" spans="1:11" x14ac:dyDescent="0.25">
      <c r="A132" s="111"/>
      <c r="B132" s="109">
        <v>129</v>
      </c>
      <c r="C132" s="12">
        <v>6457</v>
      </c>
      <c r="D132" s="12">
        <v>6457</v>
      </c>
      <c r="E132" s="13">
        <f t="shared" si="2"/>
        <v>0</v>
      </c>
      <c r="F132" s="13">
        <v>7.33</v>
      </c>
      <c r="G132" s="13">
        <f t="shared" si="3"/>
        <v>0</v>
      </c>
      <c r="H132" s="13"/>
      <c r="I132" s="109"/>
      <c r="J132" s="50"/>
      <c r="K132" s="13">
        <f>фев.25!K132+мар.25!H132-мар.25!G132</f>
        <v>-36.65</v>
      </c>
    </row>
    <row r="133" spans="1:11" x14ac:dyDescent="0.25">
      <c r="A133" s="111"/>
      <c r="B133" s="109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109"/>
      <c r="J133" s="50"/>
      <c r="K133" s="13">
        <f>фев.25!K133+мар.25!H133-мар.25!G133</f>
        <v>0</v>
      </c>
    </row>
    <row r="134" spans="1:11" x14ac:dyDescent="0.25">
      <c r="A134" s="111"/>
      <c r="B134" s="109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109"/>
      <c r="J134" s="50"/>
      <c r="K134" s="13">
        <f>фев.25!K134+мар.25!H134-мар.25!G134</f>
        <v>0</v>
      </c>
    </row>
    <row r="135" spans="1:11" x14ac:dyDescent="0.25">
      <c r="A135" s="111"/>
      <c r="B135" s="109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109"/>
      <c r="J135" s="50"/>
      <c r="K135" s="13">
        <f>фев.25!K135+мар.25!H135-мар.25!G135</f>
        <v>0</v>
      </c>
    </row>
    <row r="136" spans="1:11" x14ac:dyDescent="0.25">
      <c r="A136" s="111"/>
      <c r="B136" s="109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109"/>
      <c r="J136" s="50"/>
      <c r="K136" s="13">
        <f>фев.25!K136+мар.25!H136-мар.25!G136</f>
        <v>0</v>
      </c>
    </row>
    <row r="137" spans="1:11" x14ac:dyDescent="0.25">
      <c r="A137" s="111"/>
      <c r="B137" s="109">
        <v>134</v>
      </c>
      <c r="C137" s="12">
        <v>3074</v>
      </c>
      <c r="D137" s="12">
        <v>3426</v>
      </c>
      <c r="E137" s="13">
        <f t="shared" si="2"/>
        <v>352</v>
      </c>
      <c r="F137" s="13">
        <v>7.33</v>
      </c>
      <c r="G137" s="13">
        <f t="shared" si="3"/>
        <v>2580.16</v>
      </c>
      <c r="H137" s="13"/>
      <c r="I137" s="109"/>
      <c r="J137" s="50"/>
      <c r="K137" s="13">
        <f>фев.25!K137+мар.25!H137-мар.25!G137</f>
        <v>-868.21</v>
      </c>
    </row>
    <row r="138" spans="1:11" x14ac:dyDescent="0.25">
      <c r="A138" s="111"/>
      <c r="B138" s="109">
        <v>135</v>
      </c>
      <c r="C138" s="12">
        <v>59838</v>
      </c>
      <c r="D138" s="12">
        <v>60689</v>
      </c>
      <c r="E138" s="13">
        <f t="shared" si="2"/>
        <v>851</v>
      </c>
      <c r="F138" s="68">
        <v>5.13</v>
      </c>
      <c r="G138" s="13">
        <f t="shared" si="3"/>
        <v>4365.63</v>
      </c>
      <c r="H138" s="13">
        <v>7000</v>
      </c>
      <c r="I138" s="109">
        <v>462848</v>
      </c>
      <c r="J138" s="50">
        <v>45740</v>
      </c>
      <c r="K138" s="13">
        <f>фев.25!K138+мар.25!H138-мар.25!G138</f>
        <v>7710.8499999999995</v>
      </c>
    </row>
    <row r="139" spans="1:11" x14ac:dyDescent="0.25">
      <c r="A139" s="111"/>
      <c r="B139" s="109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109"/>
      <c r="J139" s="50"/>
      <c r="K139" s="13">
        <f>фев.25!K139+мар.25!H139-мар.25!G139</f>
        <v>0</v>
      </c>
    </row>
    <row r="140" spans="1:11" x14ac:dyDescent="0.25">
      <c r="A140" s="111"/>
      <c r="B140" s="109">
        <v>137</v>
      </c>
      <c r="C140" s="12">
        <v>1275</v>
      </c>
      <c r="D140" s="12">
        <v>1275</v>
      </c>
      <c r="E140" s="13">
        <f t="shared" si="2"/>
        <v>0</v>
      </c>
      <c r="F140" s="13">
        <v>7.33</v>
      </c>
      <c r="G140" s="13">
        <f t="shared" si="3"/>
        <v>0</v>
      </c>
      <c r="H140" s="13"/>
      <c r="I140" s="109"/>
      <c r="J140" s="50"/>
      <c r="K140" s="13">
        <f>фев.25!K140+мар.25!H140-мар.25!G140</f>
        <v>-21.990000000000002</v>
      </c>
    </row>
    <row r="141" spans="1:11" x14ac:dyDescent="0.25">
      <c r="A141" s="15"/>
      <c r="B141" s="109">
        <v>138</v>
      </c>
      <c r="C141" s="12">
        <v>4203</v>
      </c>
      <c r="D141" s="12">
        <v>5071</v>
      </c>
      <c r="E141" s="13">
        <f t="shared" si="2"/>
        <v>868</v>
      </c>
      <c r="F141" s="68">
        <v>5.13</v>
      </c>
      <c r="G141" s="13">
        <f t="shared" si="3"/>
        <v>4452.84</v>
      </c>
      <c r="H141" s="13"/>
      <c r="I141" s="109"/>
      <c r="J141" s="50"/>
      <c r="K141" s="13">
        <f>фев.25!K141+мар.25!H141-мар.25!G141</f>
        <v>-11600.68</v>
      </c>
    </row>
    <row r="142" spans="1:11" x14ac:dyDescent="0.25">
      <c r="A142" s="15"/>
      <c r="B142" s="109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109"/>
      <c r="J142" s="50"/>
      <c r="K142" s="13">
        <f>фев.25!K142+мар.25!H142-мар.25!G142</f>
        <v>0</v>
      </c>
    </row>
    <row r="143" spans="1:11" x14ac:dyDescent="0.25">
      <c r="A143" s="111"/>
      <c r="B143" s="109">
        <v>140</v>
      </c>
      <c r="C143" s="12">
        <v>5005</v>
      </c>
      <c r="D143" s="12">
        <v>5005</v>
      </c>
      <c r="E143" s="13">
        <f t="shared" si="4"/>
        <v>0</v>
      </c>
      <c r="F143" s="68">
        <v>5.13</v>
      </c>
      <c r="G143" s="13">
        <f t="shared" si="5"/>
        <v>0</v>
      </c>
      <c r="H143" s="13"/>
      <c r="I143" s="109"/>
      <c r="J143" s="50"/>
      <c r="K143" s="13">
        <f>фев.25!K143+мар.25!H143-мар.25!G143</f>
        <v>0</v>
      </c>
    </row>
    <row r="144" spans="1:11" x14ac:dyDescent="0.25">
      <c r="A144" s="111"/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109"/>
      <c r="J144" s="50"/>
      <c r="K144" s="13">
        <f>фев.25!K144+мар.25!H144-мар.25!G144</f>
        <v>0</v>
      </c>
    </row>
    <row r="145" spans="1:11" x14ac:dyDescent="0.25">
      <c r="A145" s="111"/>
      <c r="B145" s="109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109"/>
      <c r="J145" s="50"/>
      <c r="K145" s="13">
        <f>фев.25!K145+мар.25!H145-мар.25!G145</f>
        <v>0</v>
      </c>
    </row>
    <row r="146" spans="1:11" x14ac:dyDescent="0.25">
      <c r="A146" s="111"/>
      <c r="B146" s="109">
        <v>143</v>
      </c>
      <c r="C146" s="12">
        <v>8044</v>
      </c>
      <c r="D146" s="12">
        <v>8149</v>
      </c>
      <c r="E146" s="13">
        <f t="shared" si="4"/>
        <v>105</v>
      </c>
      <c r="F146" s="68">
        <v>5.13</v>
      </c>
      <c r="G146" s="13">
        <f t="shared" si="5"/>
        <v>538.65</v>
      </c>
      <c r="H146" s="13"/>
      <c r="I146" s="109"/>
      <c r="J146" s="50"/>
      <c r="K146" s="13">
        <f>фев.25!K146+мар.25!H146-мар.25!G146</f>
        <v>-1364.58</v>
      </c>
    </row>
    <row r="147" spans="1:11" x14ac:dyDescent="0.25">
      <c r="A147" s="111"/>
      <c r="B147" s="109">
        <v>144</v>
      </c>
      <c r="C147" s="12">
        <v>5551</v>
      </c>
      <c r="D147" s="12">
        <v>5610</v>
      </c>
      <c r="E147" s="13">
        <f t="shared" si="4"/>
        <v>59</v>
      </c>
      <c r="F147" s="13">
        <v>7.33</v>
      </c>
      <c r="G147" s="13">
        <f t="shared" si="5"/>
        <v>432.47</v>
      </c>
      <c r="H147" s="13"/>
      <c r="I147" s="109"/>
      <c r="J147" s="50"/>
      <c r="K147" s="13">
        <f>фев.25!K147+мар.25!H147-мар.25!G147</f>
        <v>-1150.81</v>
      </c>
    </row>
    <row r="148" spans="1:11" x14ac:dyDescent="0.25">
      <c r="A148" s="111"/>
      <c r="B148" s="109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109"/>
      <c r="J148" s="50"/>
      <c r="K148" s="13">
        <f>фев.25!K148+мар.25!H148-мар.25!G148</f>
        <v>0</v>
      </c>
    </row>
    <row r="149" spans="1:11" x14ac:dyDescent="0.25">
      <c r="A149" s="111"/>
      <c r="B149" s="109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109"/>
      <c r="J149" s="50"/>
      <c r="K149" s="13">
        <f>фев.25!K149+мар.25!H149-мар.25!G149</f>
        <v>0</v>
      </c>
    </row>
    <row r="150" spans="1:11" x14ac:dyDescent="0.25">
      <c r="A150" s="111"/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109"/>
      <c r="J150" s="50"/>
      <c r="K150" s="13">
        <f>фев.25!K150+мар.25!H150-мар.25!G150</f>
        <v>0</v>
      </c>
    </row>
    <row r="151" spans="1:11" x14ac:dyDescent="0.25">
      <c r="A151" s="111"/>
      <c r="B151" s="109" t="s">
        <v>20</v>
      </c>
      <c r="C151" s="12">
        <v>24018</v>
      </c>
      <c r="D151" s="12">
        <v>24021</v>
      </c>
      <c r="E151" s="13">
        <f t="shared" si="4"/>
        <v>3</v>
      </c>
      <c r="F151" s="13">
        <v>7.33</v>
      </c>
      <c r="G151" s="13">
        <f t="shared" si="5"/>
        <v>21.990000000000002</v>
      </c>
      <c r="H151" s="13"/>
      <c r="I151" s="109"/>
      <c r="J151" s="50"/>
      <c r="K151" s="13">
        <f>фев.25!K151+мар.25!H151-мар.25!G151</f>
        <v>-87.960000000000008</v>
      </c>
    </row>
    <row r="152" spans="1:11" x14ac:dyDescent="0.25">
      <c r="A152" s="111"/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109"/>
      <c r="J152" s="50"/>
      <c r="K152" s="13">
        <f>фев.25!K152+мар.25!H152-мар.25!G152</f>
        <v>0</v>
      </c>
    </row>
    <row r="153" spans="1:11" x14ac:dyDescent="0.25">
      <c r="A153" s="111"/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109"/>
      <c r="J153" s="50"/>
      <c r="K153" s="13">
        <f>фев.25!K153+мар.25!H153-мар.25!G153</f>
        <v>0</v>
      </c>
    </row>
    <row r="154" spans="1:11" x14ac:dyDescent="0.25">
      <c r="A154" s="19"/>
      <c r="B154" s="109">
        <v>151</v>
      </c>
      <c r="C154" s="12">
        <v>512</v>
      </c>
      <c r="D154" s="12">
        <v>512</v>
      </c>
      <c r="E154" s="13">
        <f t="shared" si="4"/>
        <v>0</v>
      </c>
      <c r="F154" s="13">
        <v>7.33</v>
      </c>
      <c r="G154" s="13">
        <f t="shared" si="5"/>
        <v>0</v>
      </c>
      <c r="H154" s="13"/>
      <c r="I154" s="109"/>
      <c r="J154" s="50"/>
      <c r="K154" s="13">
        <f>фев.25!K154+мар.25!H154-мар.25!G154</f>
        <v>0</v>
      </c>
    </row>
    <row r="155" spans="1:11" x14ac:dyDescent="0.25">
      <c r="A155" s="111"/>
      <c r="B155" s="109">
        <v>152</v>
      </c>
      <c r="C155" s="12">
        <v>2204</v>
      </c>
      <c r="D155" s="12">
        <v>2204</v>
      </c>
      <c r="E155" s="13">
        <f t="shared" si="4"/>
        <v>0</v>
      </c>
      <c r="F155" s="70">
        <v>5.13</v>
      </c>
      <c r="G155" s="13">
        <f t="shared" si="5"/>
        <v>0</v>
      </c>
      <c r="H155" s="13"/>
      <c r="I155" s="109"/>
      <c r="J155" s="50"/>
      <c r="K155" s="13">
        <f>фев.25!K155+мар.25!H155-мар.25!G155</f>
        <v>0</v>
      </c>
    </row>
    <row r="156" spans="1:11" x14ac:dyDescent="0.25">
      <c r="A156" s="111"/>
      <c r="B156" s="109">
        <v>153</v>
      </c>
      <c r="C156" s="12">
        <v>30311</v>
      </c>
      <c r="D156" s="12">
        <v>32175</v>
      </c>
      <c r="E156" s="13">
        <f t="shared" si="4"/>
        <v>1864</v>
      </c>
      <c r="F156" s="70">
        <v>5.13</v>
      </c>
      <c r="G156" s="13">
        <f t="shared" si="5"/>
        <v>9562.32</v>
      </c>
      <c r="H156" s="13">
        <v>14500</v>
      </c>
      <c r="I156" s="109">
        <v>641140</v>
      </c>
      <c r="J156" s="50">
        <v>45722</v>
      </c>
      <c r="K156" s="13">
        <f>фев.25!K156+мар.25!H156-мар.25!G156</f>
        <v>874.19000000000051</v>
      </c>
    </row>
    <row r="157" spans="1:11" x14ac:dyDescent="0.25">
      <c r="A157" s="111"/>
      <c r="B157" s="109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109"/>
      <c r="J157" s="50"/>
      <c r="K157" s="13">
        <f>фев.25!K157+мар.25!H157-мар.25!G157</f>
        <v>0</v>
      </c>
    </row>
    <row r="158" spans="1:11" x14ac:dyDescent="0.25">
      <c r="A158" s="111"/>
      <c r="B158" s="109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109"/>
      <c r="J158" s="50"/>
      <c r="K158" s="13">
        <f>фев.25!K158+мар.25!H158-мар.25!G158</f>
        <v>0</v>
      </c>
    </row>
    <row r="159" spans="1:11" x14ac:dyDescent="0.25">
      <c r="A159" s="111"/>
      <c r="B159" s="109">
        <v>156</v>
      </c>
      <c r="C159" s="12">
        <v>42590</v>
      </c>
      <c r="D159" s="12">
        <v>43480</v>
      </c>
      <c r="E159" s="13">
        <f t="shared" si="4"/>
        <v>890</v>
      </c>
      <c r="F159" s="68">
        <v>5.13</v>
      </c>
      <c r="G159" s="13">
        <f t="shared" si="5"/>
        <v>4565.7</v>
      </c>
      <c r="H159" s="13">
        <v>5400</v>
      </c>
      <c r="I159" s="109">
        <v>479037</v>
      </c>
      <c r="J159" s="50">
        <v>45729</v>
      </c>
      <c r="K159" s="13">
        <f>фев.25!K159+мар.25!H159-мар.25!G159</f>
        <v>547.60000000000036</v>
      </c>
    </row>
    <row r="160" spans="1:11" x14ac:dyDescent="0.25">
      <c r="A160" s="111"/>
      <c r="B160" s="109">
        <v>157</v>
      </c>
      <c r="C160" s="12">
        <v>7724</v>
      </c>
      <c r="D160" s="12">
        <v>7738</v>
      </c>
      <c r="E160" s="13">
        <f t="shared" si="4"/>
        <v>14</v>
      </c>
      <c r="F160" s="68">
        <v>5.13</v>
      </c>
      <c r="G160" s="13">
        <f t="shared" si="5"/>
        <v>71.819999999999993</v>
      </c>
      <c r="H160" s="13">
        <v>500</v>
      </c>
      <c r="I160" s="109">
        <v>275496</v>
      </c>
      <c r="J160" s="50">
        <v>45721</v>
      </c>
      <c r="K160" s="13">
        <f>фев.25!K160+мар.25!H160-мар.25!G160</f>
        <v>222.98000000000002</v>
      </c>
    </row>
    <row r="161" spans="1:11" x14ac:dyDescent="0.25">
      <c r="A161" s="111"/>
      <c r="B161" s="109">
        <v>158</v>
      </c>
      <c r="C161" s="12">
        <v>1089</v>
      </c>
      <c r="D161" s="12">
        <v>1099</v>
      </c>
      <c r="E161" s="13">
        <f t="shared" si="4"/>
        <v>10</v>
      </c>
      <c r="F161" s="13">
        <v>7.33</v>
      </c>
      <c r="G161" s="13">
        <f t="shared" si="5"/>
        <v>73.3</v>
      </c>
      <c r="H161" s="13"/>
      <c r="I161" s="109"/>
      <c r="J161" s="50"/>
      <c r="K161" s="13">
        <f>фев.25!K161+мар.25!H161-мар.25!G161</f>
        <v>-73.3</v>
      </c>
    </row>
    <row r="162" spans="1:11" x14ac:dyDescent="0.25">
      <c r="A162" s="111"/>
      <c r="B162" s="109">
        <v>159</v>
      </c>
      <c r="C162" s="12">
        <v>1243</v>
      </c>
      <c r="D162" s="12">
        <v>1243</v>
      </c>
      <c r="E162" s="13">
        <f t="shared" si="4"/>
        <v>0</v>
      </c>
      <c r="F162" s="13">
        <v>7.33</v>
      </c>
      <c r="G162" s="13">
        <f t="shared" si="5"/>
        <v>0</v>
      </c>
      <c r="H162" s="13"/>
      <c r="I162" s="109"/>
      <c r="J162" s="50"/>
      <c r="K162" s="13">
        <f>фев.25!K162+мар.25!H162-мар.25!G162</f>
        <v>0</v>
      </c>
    </row>
    <row r="163" spans="1:11" x14ac:dyDescent="0.25">
      <c r="A163" s="111"/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109"/>
      <c r="J163" s="50"/>
      <c r="K163" s="13">
        <f>фев.25!K163+мар.25!H163-мар.25!G163</f>
        <v>0</v>
      </c>
    </row>
    <row r="164" spans="1:11" x14ac:dyDescent="0.25">
      <c r="A164" s="66"/>
      <c r="B164" s="109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109"/>
      <c r="J164" s="50"/>
      <c r="K164" s="13">
        <f>фев.25!K164+мар.25!H164-мар.25!G164</f>
        <v>0</v>
      </c>
    </row>
    <row r="165" spans="1:11" x14ac:dyDescent="0.25">
      <c r="A165" s="111"/>
      <c r="B165" s="109">
        <v>162</v>
      </c>
      <c r="C165" s="12">
        <v>5485</v>
      </c>
      <c r="D165" s="12">
        <v>5494</v>
      </c>
      <c r="E165" s="13">
        <f t="shared" si="4"/>
        <v>9</v>
      </c>
      <c r="F165" s="13">
        <v>7.33</v>
      </c>
      <c r="G165" s="13">
        <f t="shared" si="5"/>
        <v>65.97</v>
      </c>
      <c r="H165" s="13"/>
      <c r="I165" s="109"/>
      <c r="J165" s="50"/>
      <c r="K165" s="13">
        <f>фев.25!K165+мар.25!H165-мар.25!G165</f>
        <v>2750.78</v>
      </c>
    </row>
    <row r="166" spans="1:11" x14ac:dyDescent="0.25">
      <c r="A166" s="111"/>
      <c r="B166" s="109" t="s">
        <v>21</v>
      </c>
      <c r="C166" s="12">
        <v>75397</v>
      </c>
      <c r="D166" s="12">
        <v>75397</v>
      </c>
      <c r="E166" s="13">
        <f t="shared" si="4"/>
        <v>0</v>
      </c>
      <c r="F166" s="68">
        <v>5.13</v>
      </c>
      <c r="G166" s="13">
        <f t="shared" si="5"/>
        <v>0</v>
      </c>
      <c r="H166" s="13">
        <v>87000</v>
      </c>
      <c r="I166" s="109">
        <v>852279</v>
      </c>
      <c r="J166" s="50">
        <v>45722</v>
      </c>
      <c r="K166" s="13">
        <f>фев.25!K166+мар.25!H166-мар.25!G166</f>
        <v>57358.86</v>
      </c>
    </row>
    <row r="167" spans="1:11" x14ac:dyDescent="0.25">
      <c r="A167" s="111"/>
      <c r="B167" s="109">
        <v>164</v>
      </c>
      <c r="C167" s="12">
        <v>600</v>
      </c>
      <c r="D167" s="12">
        <v>600</v>
      </c>
      <c r="E167" s="13">
        <f t="shared" si="4"/>
        <v>0</v>
      </c>
      <c r="F167" s="13">
        <v>7.33</v>
      </c>
      <c r="G167" s="13">
        <f t="shared" si="5"/>
        <v>0</v>
      </c>
      <c r="H167" s="13"/>
      <c r="I167" s="109"/>
      <c r="J167" s="50"/>
      <c r="K167" s="13">
        <f>фев.25!K167+мар.25!H167-мар.25!G167</f>
        <v>-4390.67</v>
      </c>
    </row>
    <row r="168" spans="1:11" x14ac:dyDescent="0.25">
      <c r="A168" s="111"/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109"/>
      <c r="J168" s="50"/>
      <c r="K168" s="13">
        <f>фев.25!K168+мар.25!H168-мар.25!G168</f>
        <v>0</v>
      </c>
    </row>
    <row r="169" spans="1:11" x14ac:dyDescent="0.25">
      <c r="A169" s="111"/>
      <c r="B169" s="109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109"/>
      <c r="J169" s="50"/>
      <c r="K169" s="13">
        <f>фев.25!K169+мар.25!H169-мар.25!G169</f>
        <v>0</v>
      </c>
    </row>
    <row r="170" spans="1:11" x14ac:dyDescent="0.25">
      <c r="A170" s="111"/>
      <c r="B170" s="109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109"/>
      <c r="J170" s="50"/>
      <c r="K170" s="13">
        <f>фев.25!K170+мар.25!H170-мар.25!G170</f>
        <v>0</v>
      </c>
    </row>
    <row r="171" spans="1:11" x14ac:dyDescent="0.25">
      <c r="A171" s="111"/>
      <c r="B171" s="109">
        <v>168</v>
      </c>
      <c r="C171" s="12">
        <v>18951</v>
      </c>
      <c r="D171" s="12">
        <v>18956</v>
      </c>
      <c r="E171" s="13">
        <f t="shared" si="4"/>
        <v>5</v>
      </c>
      <c r="F171" s="13">
        <v>7.33</v>
      </c>
      <c r="G171" s="13">
        <f t="shared" si="5"/>
        <v>36.65</v>
      </c>
      <c r="H171" s="13"/>
      <c r="I171" s="109"/>
      <c r="J171" s="50"/>
      <c r="K171" s="13">
        <f>фев.25!K171+мар.25!H171-мар.25!G171</f>
        <v>-65.970000000000141</v>
      </c>
    </row>
    <row r="172" spans="1:11" x14ac:dyDescent="0.25">
      <c r="A172" s="111"/>
      <c r="B172" s="109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109"/>
      <c r="J172" s="50"/>
      <c r="K172" s="13">
        <f>фев.25!K172+мар.25!H172-мар.25!G172</f>
        <v>0</v>
      </c>
    </row>
    <row r="173" spans="1:11" x14ac:dyDescent="0.25">
      <c r="A173" s="111"/>
      <c r="B173" s="109">
        <v>170</v>
      </c>
      <c r="C173" s="12">
        <v>2389</v>
      </c>
      <c r="D173" s="12">
        <v>2389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109"/>
      <c r="J173" s="50"/>
      <c r="K173" s="13">
        <f>фев.25!K173+мар.25!H173-мар.25!G173</f>
        <v>0</v>
      </c>
    </row>
    <row r="174" spans="1:11" x14ac:dyDescent="0.25">
      <c r="A174" s="111"/>
      <c r="B174" s="109">
        <v>171</v>
      </c>
      <c r="C174" s="12">
        <v>22810</v>
      </c>
      <c r="D174" s="12">
        <v>22811</v>
      </c>
      <c r="E174" s="13">
        <f t="shared" si="4"/>
        <v>1</v>
      </c>
      <c r="F174" s="70">
        <v>5.13</v>
      </c>
      <c r="G174" s="13">
        <f t="shared" si="5"/>
        <v>5.13</v>
      </c>
      <c r="H174" s="13"/>
      <c r="I174" s="109"/>
      <c r="J174" s="50"/>
      <c r="K174" s="13">
        <f>фев.25!K174+мар.25!H174-мар.25!G174</f>
        <v>-5.13</v>
      </c>
    </row>
    <row r="175" spans="1:11" x14ac:dyDescent="0.25">
      <c r="A175" s="111"/>
      <c r="B175" s="109">
        <v>172</v>
      </c>
      <c r="C175" s="12">
        <v>72308</v>
      </c>
      <c r="D175" s="12">
        <v>72385</v>
      </c>
      <c r="E175" s="13">
        <f t="shared" si="4"/>
        <v>77</v>
      </c>
      <c r="F175" s="13">
        <v>7.33</v>
      </c>
      <c r="G175" s="13">
        <f t="shared" si="5"/>
        <v>564.41</v>
      </c>
      <c r="H175" s="13">
        <v>75000</v>
      </c>
      <c r="I175" s="109">
        <v>463409</v>
      </c>
      <c r="J175" s="50">
        <v>45721</v>
      </c>
      <c r="K175" s="13">
        <f>фев.25!K175+мар.25!H175-мар.25!G175</f>
        <v>66885.69</v>
      </c>
    </row>
    <row r="176" spans="1:11" x14ac:dyDescent="0.25">
      <c r="A176" s="111"/>
      <c r="B176" s="109">
        <v>173</v>
      </c>
      <c r="C176" s="12">
        <v>139471</v>
      </c>
      <c r="D176" s="12">
        <v>140149</v>
      </c>
      <c r="E176" s="13">
        <f t="shared" si="4"/>
        <v>678</v>
      </c>
      <c r="F176" s="68">
        <v>5.13</v>
      </c>
      <c r="G176" s="13">
        <f t="shared" si="5"/>
        <v>3478.14</v>
      </c>
      <c r="H176" s="13">
        <v>6200</v>
      </c>
      <c r="I176" s="109">
        <v>112338</v>
      </c>
      <c r="J176" s="50">
        <v>45722</v>
      </c>
      <c r="K176" s="13">
        <f>фев.25!K176+мар.25!H176-мар.25!G176</f>
        <v>3283.65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109"/>
      <c r="J177" s="50"/>
      <c r="K177" s="13">
        <f>фев.25!K177+мар.25!H177-мар.25!G177</f>
        <v>0</v>
      </c>
    </row>
    <row r="178" spans="1:11" x14ac:dyDescent="0.25">
      <c r="A178" s="111"/>
      <c r="B178" s="109">
        <f>175</f>
        <v>175</v>
      </c>
      <c r="C178" s="12">
        <v>5204</v>
      </c>
      <c r="D178" s="12">
        <v>5204</v>
      </c>
      <c r="E178" s="13">
        <f t="shared" si="4"/>
        <v>0</v>
      </c>
      <c r="F178" s="13">
        <v>7.33</v>
      </c>
      <c r="G178" s="13">
        <f t="shared" si="5"/>
        <v>0</v>
      </c>
      <c r="H178" s="13"/>
      <c r="I178" s="109"/>
      <c r="J178" s="50"/>
      <c r="K178" s="13">
        <f>фев.25!K178+мар.25!H178-мар.25!G178</f>
        <v>0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109"/>
      <c r="J179" s="50"/>
      <c r="K179" s="13">
        <f>фев.25!K179+мар.25!H179-мар.25!G179</f>
        <v>0</v>
      </c>
    </row>
    <row r="180" spans="1:11" x14ac:dyDescent="0.25">
      <c r="A180" s="111"/>
      <c r="B180" s="109">
        <v>177</v>
      </c>
      <c r="C180" s="12">
        <v>12668</v>
      </c>
      <c r="D180" s="12">
        <v>12982</v>
      </c>
      <c r="E180" s="13">
        <f t="shared" si="4"/>
        <v>314</v>
      </c>
      <c r="F180" s="13">
        <v>7.33</v>
      </c>
      <c r="G180" s="13">
        <f t="shared" si="5"/>
        <v>2301.62</v>
      </c>
      <c r="H180" s="13">
        <v>10000</v>
      </c>
      <c r="I180" s="109">
        <v>556317</v>
      </c>
      <c r="J180" s="50">
        <v>45725</v>
      </c>
      <c r="K180" s="13">
        <f>фев.25!K180+мар.25!H180-мар.25!G180</f>
        <v>-1889.2599999999993</v>
      </c>
    </row>
    <row r="181" spans="1:11" x14ac:dyDescent="0.25">
      <c r="A181" s="111"/>
      <c r="B181" s="109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109"/>
      <c r="J181" s="50"/>
      <c r="K181" s="13">
        <f>фев.25!K181+мар.25!H181-мар.25!G181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109"/>
      <c r="J182" s="50"/>
      <c r="K182" s="13">
        <f>фев.25!K182+мар.25!H182-мар.25!G182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109"/>
      <c r="J183" s="50"/>
      <c r="K183" s="13">
        <f>фев.25!K183+мар.25!H183-мар.25!G183</f>
        <v>0</v>
      </c>
    </row>
    <row r="184" spans="1:11" x14ac:dyDescent="0.25">
      <c r="A184" s="111"/>
      <c r="B184" s="109">
        <v>181</v>
      </c>
      <c r="C184" s="12">
        <v>60</v>
      </c>
      <c r="D184" s="12">
        <v>60</v>
      </c>
      <c r="E184" s="13">
        <f t="shared" si="4"/>
        <v>0</v>
      </c>
      <c r="F184" s="13">
        <v>7.33</v>
      </c>
      <c r="G184" s="13">
        <f t="shared" si="5"/>
        <v>0</v>
      </c>
      <c r="H184" s="13"/>
      <c r="I184" s="109"/>
      <c r="J184" s="50"/>
      <c r="K184" s="13">
        <f>фев.25!K184+мар.25!H184-мар.25!G184</f>
        <v>390.21000000000004</v>
      </c>
    </row>
    <row r="185" spans="1:11" x14ac:dyDescent="0.25">
      <c r="A185" s="111"/>
      <c r="B185" s="109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109"/>
      <c r="J185" s="50"/>
      <c r="K185" s="13">
        <f>фев.25!K185+мар.25!H185-мар.25!G185</f>
        <v>0</v>
      </c>
    </row>
    <row r="186" spans="1:11" x14ac:dyDescent="0.25">
      <c r="A186" s="111"/>
      <c r="B186" s="109">
        <v>183</v>
      </c>
      <c r="C186" s="12">
        <v>25</v>
      </c>
      <c r="D186" s="12">
        <v>25</v>
      </c>
      <c r="E186" s="13">
        <f t="shared" si="4"/>
        <v>0</v>
      </c>
      <c r="F186" s="13">
        <v>7.33</v>
      </c>
      <c r="G186" s="13">
        <f t="shared" si="5"/>
        <v>0</v>
      </c>
      <c r="H186" s="13"/>
      <c r="I186" s="109"/>
      <c r="J186" s="50"/>
      <c r="K186" s="13">
        <f>фев.25!K186+мар.25!H186-мар.25!G186</f>
        <v>-7.33</v>
      </c>
    </row>
    <row r="187" spans="1:11" x14ac:dyDescent="0.25">
      <c r="A187" s="111"/>
      <c r="B187" s="109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109"/>
      <c r="J187" s="50"/>
      <c r="K187" s="13">
        <f>фев.25!K187+мар.25!H187-мар.25!G187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109"/>
      <c r="J188" s="50"/>
      <c r="K188" s="13">
        <f>фев.25!K188+мар.25!H188-мар.25!G188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109"/>
      <c r="J189" s="50"/>
      <c r="K189" s="13">
        <f>фев.25!K189+мар.25!H189-мар.25!G189</f>
        <v>0</v>
      </c>
    </row>
    <row r="190" spans="1:11" x14ac:dyDescent="0.25">
      <c r="A190" s="111"/>
      <c r="B190" s="109">
        <v>187</v>
      </c>
      <c r="C190" s="12">
        <v>27833</v>
      </c>
      <c r="D190" s="12">
        <v>28381</v>
      </c>
      <c r="E190" s="13">
        <f t="shared" si="4"/>
        <v>548</v>
      </c>
      <c r="F190" s="13">
        <v>7.33</v>
      </c>
      <c r="G190" s="13">
        <f t="shared" si="5"/>
        <v>4016.84</v>
      </c>
      <c r="H190" s="13">
        <v>7491.26</v>
      </c>
      <c r="I190" s="109">
        <v>614700</v>
      </c>
      <c r="J190" s="50">
        <v>45726</v>
      </c>
      <c r="K190" s="13">
        <f>фев.25!K190+мар.25!H190-мар.25!G190</f>
        <v>2558.17</v>
      </c>
    </row>
    <row r="191" spans="1:11" x14ac:dyDescent="0.25">
      <c r="A191" s="111"/>
      <c r="B191" s="109">
        <v>188</v>
      </c>
      <c r="C191" s="12">
        <v>4276</v>
      </c>
      <c r="D191" s="12">
        <v>4276</v>
      </c>
      <c r="E191" s="13">
        <f t="shared" si="4"/>
        <v>0</v>
      </c>
      <c r="F191" s="13">
        <v>7.33</v>
      </c>
      <c r="G191" s="13">
        <f t="shared" si="5"/>
        <v>0</v>
      </c>
      <c r="H191" s="13"/>
      <c r="I191" s="109"/>
      <c r="J191" s="50"/>
      <c r="K191" s="13">
        <f>фев.25!K191+мар.25!H191-мар.25!G191</f>
        <v>1000</v>
      </c>
    </row>
    <row r="192" spans="1:11" x14ac:dyDescent="0.25">
      <c r="A192" s="111"/>
      <c r="B192" s="109">
        <v>189</v>
      </c>
      <c r="C192" s="12">
        <v>5860</v>
      </c>
      <c r="D192" s="12">
        <v>5860</v>
      </c>
      <c r="E192" s="13">
        <f t="shared" si="4"/>
        <v>0</v>
      </c>
      <c r="F192" s="13">
        <v>7.33</v>
      </c>
      <c r="G192" s="13">
        <f t="shared" si="5"/>
        <v>0</v>
      </c>
      <c r="H192" s="13"/>
      <c r="I192" s="109"/>
      <c r="J192" s="50"/>
      <c r="K192" s="13">
        <f>фев.25!K192+мар.25!H192-мар.25!G192</f>
        <v>0</v>
      </c>
    </row>
    <row r="193" spans="1:11" x14ac:dyDescent="0.25">
      <c r="A193" s="111"/>
      <c r="B193" s="109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109"/>
      <c r="J193" s="50"/>
      <c r="K193" s="13">
        <f>фев.25!K193+мар.25!H193-мар.25!G193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109"/>
      <c r="J194" s="50"/>
      <c r="K194" s="13">
        <f>фев.25!K194+мар.25!H194-мар.25!G194</f>
        <v>0</v>
      </c>
    </row>
    <row r="195" spans="1:11" x14ac:dyDescent="0.25">
      <c r="A195" s="111"/>
      <c r="B195" s="109">
        <v>192</v>
      </c>
      <c r="C195" s="12">
        <v>7179</v>
      </c>
      <c r="D195" s="12">
        <v>7179</v>
      </c>
      <c r="E195" s="13">
        <f t="shared" si="4"/>
        <v>0</v>
      </c>
      <c r="F195" s="13">
        <v>7.33</v>
      </c>
      <c r="G195" s="13">
        <f t="shared" si="5"/>
        <v>0</v>
      </c>
      <c r="H195" s="13"/>
      <c r="I195" s="109"/>
      <c r="J195" s="50"/>
      <c r="K195" s="13">
        <f>фев.25!K195+мар.25!H195-мар.25!G195</f>
        <v>0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109">
        <v>140804</v>
      </c>
      <c r="J196" s="50">
        <v>45720</v>
      </c>
      <c r="K196" s="13">
        <f>фев.25!K196+мар.25!H196-мар.25!G196</f>
        <v>2000</v>
      </c>
    </row>
    <row r="197" spans="1:11" x14ac:dyDescent="0.25">
      <c r="A197" s="111"/>
      <c r="B197" s="109">
        <v>194</v>
      </c>
      <c r="C197" s="12">
        <v>7695</v>
      </c>
      <c r="D197" s="12">
        <v>7695</v>
      </c>
      <c r="E197" s="13">
        <f t="shared" si="4"/>
        <v>0</v>
      </c>
      <c r="F197" s="13">
        <v>7.33</v>
      </c>
      <c r="G197" s="13">
        <f t="shared" si="5"/>
        <v>0</v>
      </c>
      <c r="H197" s="13"/>
      <c r="I197" s="109"/>
      <c r="J197" s="50"/>
      <c r="K197" s="13">
        <f>фев.25!K197+мар.25!H197-мар.25!G197</f>
        <v>-447.13</v>
      </c>
    </row>
    <row r="198" spans="1:11" x14ac:dyDescent="0.25">
      <c r="A198" s="111"/>
      <c r="B198" s="109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109"/>
      <c r="J198" s="50"/>
      <c r="K198" s="13">
        <f>фев.25!K198+мар.25!H198-мар.25!G198</f>
        <v>0</v>
      </c>
    </row>
    <row r="199" spans="1:11" x14ac:dyDescent="0.25">
      <c r="A199" s="111"/>
      <c r="B199" s="109">
        <v>196</v>
      </c>
      <c r="C199" s="12">
        <v>17917</v>
      </c>
      <c r="D199" s="12">
        <v>18860</v>
      </c>
      <c r="E199" s="13">
        <f t="shared" si="4"/>
        <v>943</v>
      </c>
      <c r="F199" s="70">
        <v>5.13</v>
      </c>
      <c r="G199" s="13">
        <f t="shared" si="5"/>
        <v>4837.59</v>
      </c>
      <c r="H199" s="13">
        <v>7500</v>
      </c>
      <c r="I199" s="109">
        <v>232595</v>
      </c>
      <c r="J199" s="50">
        <v>45732</v>
      </c>
      <c r="K199" s="13">
        <f>фев.25!K199+мар.25!H199-мар.25!G199</f>
        <v>-4523.09</v>
      </c>
    </row>
    <row r="200" spans="1:11" x14ac:dyDescent="0.25">
      <c r="A200" s="111"/>
      <c r="B200" s="109">
        <v>197</v>
      </c>
      <c r="C200" s="12">
        <v>41</v>
      </c>
      <c r="D200" s="12">
        <v>41</v>
      </c>
      <c r="E200" s="13">
        <f t="shared" si="4"/>
        <v>0</v>
      </c>
      <c r="F200" s="13">
        <v>7.33</v>
      </c>
      <c r="G200" s="13">
        <f t="shared" si="5"/>
        <v>0</v>
      </c>
      <c r="H200" s="13"/>
      <c r="I200" s="109"/>
      <c r="J200" s="50"/>
      <c r="K200" s="13">
        <f>фев.25!K200+мар.25!H200-мар.25!G200</f>
        <v>-227.23</v>
      </c>
    </row>
    <row r="201" spans="1:11" x14ac:dyDescent="0.25">
      <c r="A201" s="111"/>
      <c r="B201" s="109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109"/>
      <c r="J201" s="50"/>
      <c r="K201" s="13">
        <f>фев.25!K201+мар.25!H201-мар.25!G201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109"/>
      <c r="J202" s="50"/>
      <c r="K202" s="13">
        <f>фев.25!K202+мар.25!H202-мар.25!G202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109"/>
      <c r="J203" s="50"/>
      <c r="K203" s="13">
        <f>фев.25!K203+мар.25!H203-мар.25!G203</f>
        <v>0</v>
      </c>
    </row>
    <row r="204" spans="1:11" x14ac:dyDescent="0.25">
      <c r="A204" s="111"/>
      <c r="B204" s="109">
        <v>201</v>
      </c>
      <c r="C204" s="12">
        <v>15566</v>
      </c>
      <c r="D204" s="12">
        <v>15987</v>
      </c>
      <c r="E204" s="13">
        <f t="shared" si="4"/>
        <v>421</v>
      </c>
      <c r="F204" s="68">
        <v>5.13</v>
      </c>
      <c r="G204" s="13">
        <f t="shared" si="5"/>
        <v>2159.73</v>
      </c>
      <c r="H204" s="13"/>
      <c r="I204" s="109"/>
      <c r="J204" s="50"/>
      <c r="K204" s="13">
        <f>фев.25!K204+мар.25!H204-мар.25!G204</f>
        <v>-11886.21</v>
      </c>
    </row>
    <row r="205" spans="1:11" x14ac:dyDescent="0.25">
      <c r="A205" s="111"/>
      <c r="B205" s="109">
        <v>202</v>
      </c>
      <c r="C205" s="12">
        <v>1228</v>
      </c>
      <c r="D205" s="12">
        <v>1228</v>
      </c>
      <c r="E205" s="13">
        <f t="shared" si="4"/>
        <v>0</v>
      </c>
      <c r="F205" s="13">
        <v>7.33</v>
      </c>
      <c r="G205" s="13">
        <f t="shared" si="5"/>
        <v>0</v>
      </c>
      <c r="H205" s="13"/>
      <c r="I205" s="109"/>
      <c r="J205" s="50"/>
      <c r="K205" s="13">
        <f>фев.25!K205+мар.25!H205-мар.25!G205</f>
        <v>0</v>
      </c>
    </row>
    <row r="206" spans="1:11" x14ac:dyDescent="0.25">
      <c r="A206" s="111"/>
      <c r="B206" s="109">
        <v>203</v>
      </c>
      <c r="C206" s="12">
        <v>5024</v>
      </c>
      <c r="D206" s="12">
        <v>5208</v>
      </c>
      <c r="E206" s="13">
        <f t="shared" ref="E206:E269" si="6">D206-C206</f>
        <v>184</v>
      </c>
      <c r="F206" s="13">
        <v>7.33</v>
      </c>
      <c r="G206" s="13">
        <f t="shared" ref="G206:G269" si="7">F206*E206</f>
        <v>1348.72</v>
      </c>
      <c r="H206" s="13">
        <v>4000</v>
      </c>
      <c r="I206" s="109">
        <v>48865</v>
      </c>
      <c r="J206" s="50">
        <v>45726</v>
      </c>
      <c r="K206" s="13">
        <f>фев.25!K206+мар.25!H206-мар.25!G206</f>
        <v>991.27999999999906</v>
      </c>
    </row>
    <row r="207" spans="1:11" x14ac:dyDescent="0.25">
      <c r="A207" s="111"/>
      <c r="B207" s="109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109"/>
      <c r="J207" s="50"/>
      <c r="K207" s="13">
        <f>фев.25!K207+мар.25!H207-мар.25!G207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109"/>
      <c r="J208" s="50"/>
      <c r="K208" s="13">
        <f>фев.25!K208+мар.25!H208-мар.25!G208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109"/>
      <c r="J209" s="50"/>
      <c r="K209" s="13">
        <f>фев.25!K209+мар.25!H209-мар.25!G209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109"/>
      <c r="J210" s="50"/>
      <c r="K210" s="13">
        <f>фев.25!K210+мар.25!H210-мар.25!G210</f>
        <v>0</v>
      </c>
    </row>
    <row r="211" spans="1:11" x14ac:dyDescent="0.25">
      <c r="A211" s="111"/>
      <c r="B211" s="109">
        <v>209</v>
      </c>
      <c r="C211" s="12">
        <v>7656</v>
      </c>
      <c r="D211" s="12">
        <v>7688</v>
      </c>
      <c r="E211" s="13">
        <f t="shared" si="6"/>
        <v>32</v>
      </c>
      <c r="F211" s="13">
        <v>7.33</v>
      </c>
      <c r="G211" s="13">
        <f t="shared" si="7"/>
        <v>234.56</v>
      </c>
      <c r="H211" s="13"/>
      <c r="I211" s="109"/>
      <c r="J211" s="50"/>
      <c r="K211" s="13">
        <f>фев.25!K211+мар.25!H211-мар.25!G211</f>
        <v>-249.22</v>
      </c>
    </row>
    <row r="212" spans="1:11" x14ac:dyDescent="0.25">
      <c r="A212" s="111"/>
      <c r="B212" s="109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109"/>
      <c r="J212" s="50"/>
      <c r="K212" s="13">
        <f>фев.25!K212+мар.25!H212-мар.25!G212</f>
        <v>0</v>
      </c>
    </row>
    <row r="213" spans="1:11" x14ac:dyDescent="0.25">
      <c r="A213" s="111"/>
      <c r="B213" s="109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109"/>
      <c r="J213" s="50"/>
      <c r="K213" s="13">
        <f>фев.25!K213+мар.25!H213-мар.25!G213</f>
        <v>0</v>
      </c>
    </row>
    <row r="214" spans="1:11" x14ac:dyDescent="0.25">
      <c r="A214" s="111"/>
      <c r="B214" s="109">
        <v>212</v>
      </c>
      <c r="C214" s="12">
        <v>2874</v>
      </c>
      <c r="D214" s="12">
        <v>2943</v>
      </c>
      <c r="E214" s="13">
        <f t="shared" si="6"/>
        <v>69</v>
      </c>
      <c r="F214" s="13">
        <v>7.33</v>
      </c>
      <c r="G214" s="13">
        <f t="shared" si="7"/>
        <v>505.77</v>
      </c>
      <c r="H214" s="13"/>
      <c r="I214" s="109"/>
      <c r="J214" s="50"/>
      <c r="K214" s="13">
        <f>фев.25!K214+мар.25!H214-мар.25!G214</f>
        <v>1449.7200000000003</v>
      </c>
    </row>
    <row r="215" spans="1:11" x14ac:dyDescent="0.25">
      <c r="A215" s="111"/>
      <c r="B215" s="109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109"/>
      <c r="J215" s="50"/>
      <c r="K215" s="13">
        <f>фев.25!K215+мар.25!H215-мар.25!G215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109"/>
      <c r="J216" s="50"/>
      <c r="K216" s="13">
        <f>фев.25!K216+мар.25!H216-мар.25!G216</f>
        <v>0</v>
      </c>
    </row>
    <row r="217" spans="1:11" x14ac:dyDescent="0.25">
      <c r="A217" s="111"/>
      <c r="B217" s="109">
        <v>215</v>
      </c>
      <c r="C217" s="12">
        <v>23</v>
      </c>
      <c r="D217" s="12">
        <v>31</v>
      </c>
      <c r="E217" s="13">
        <f t="shared" si="6"/>
        <v>8</v>
      </c>
      <c r="F217" s="13">
        <v>7.33</v>
      </c>
      <c r="G217" s="13">
        <f t="shared" si="7"/>
        <v>58.64</v>
      </c>
      <c r="H217" s="13"/>
      <c r="I217" s="109"/>
      <c r="J217" s="50"/>
      <c r="K217" s="13">
        <f>фев.25!K217+мар.25!H217-мар.25!G217</f>
        <v>-58.64</v>
      </c>
    </row>
    <row r="218" spans="1:11" x14ac:dyDescent="0.25">
      <c r="A218" s="111"/>
      <c r="B218" s="109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109"/>
      <c r="J218" s="50"/>
      <c r="K218" s="13">
        <f>фев.25!K218+мар.25!H218-мар.25!G218</f>
        <v>0</v>
      </c>
    </row>
    <row r="219" spans="1:11" x14ac:dyDescent="0.25">
      <c r="A219" s="51"/>
      <c r="B219" s="109">
        <v>217</v>
      </c>
      <c r="C219" s="12">
        <v>5</v>
      </c>
      <c r="D219" s="12">
        <v>5</v>
      </c>
      <c r="E219" s="13">
        <f t="shared" si="6"/>
        <v>0</v>
      </c>
      <c r="F219" s="13">
        <v>7.33</v>
      </c>
      <c r="G219" s="13">
        <f t="shared" si="7"/>
        <v>0</v>
      </c>
      <c r="H219" s="13"/>
      <c r="I219" s="109"/>
      <c r="J219" s="50"/>
      <c r="K219" s="13">
        <f>фев.25!K219+мар.25!H219-мар.25!G219</f>
        <v>0</v>
      </c>
    </row>
    <row r="220" spans="1:11" x14ac:dyDescent="0.25">
      <c r="A220" s="111"/>
      <c r="B220" s="109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109"/>
      <c r="J220" s="50"/>
      <c r="K220" s="13">
        <f>фев.25!K220+мар.25!H220-мар.25!G220</f>
        <v>0</v>
      </c>
    </row>
    <row r="221" spans="1:11" x14ac:dyDescent="0.25">
      <c r="A221" s="111"/>
      <c r="B221" s="109">
        <v>219</v>
      </c>
      <c r="C221" s="12">
        <v>4167</v>
      </c>
      <c r="D221" s="12">
        <v>4275</v>
      </c>
      <c r="E221" s="13">
        <f t="shared" si="6"/>
        <v>108</v>
      </c>
      <c r="F221" s="13">
        <v>7.33</v>
      </c>
      <c r="G221" s="13">
        <f t="shared" si="7"/>
        <v>791.64</v>
      </c>
      <c r="H221" s="13"/>
      <c r="I221" s="109"/>
      <c r="J221" s="50"/>
      <c r="K221" s="13">
        <f>фев.25!K221+мар.25!H221-мар.25!G221</f>
        <v>-1546.63</v>
      </c>
    </row>
    <row r="222" spans="1:11" x14ac:dyDescent="0.25">
      <c r="A222" s="111"/>
      <c r="B222" s="109">
        <v>220</v>
      </c>
      <c r="C222" s="12">
        <v>5947</v>
      </c>
      <c r="D222" s="12">
        <v>6140</v>
      </c>
      <c r="E222" s="13">
        <f t="shared" si="6"/>
        <v>193</v>
      </c>
      <c r="F222" s="13">
        <v>7.33</v>
      </c>
      <c r="G222" s="13">
        <f t="shared" si="7"/>
        <v>1414.69</v>
      </c>
      <c r="H222" s="13"/>
      <c r="I222" s="109"/>
      <c r="J222" s="50"/>
      <c r="K222" s="13">
        <f>фев.25!K222+мар.25!H222-мар.25!G222</f>
        <v>-1653.46</v>
      </c>
    </row>
    <row r="223" spans="1:11" x14ac:dyDescent="0.25">
      <c r="A223" s="111"/>
      <c r="B223" s="109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109"/>
      <c r="J223" s="50"/>
      <c r="K223" s="13">
        <f>фев.25!K223+мар.25!H223-мар.25!G223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109"/>
      <c r="J224" s="50"/>
      <c r="K224" s="13">
        <f>фев.25!K224+мар.25!H224-мар.25!G224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109"/>
      <c r="J225" s="50"/>
      <c r="K225" s="13">
        <f>фев.25!K225+мар.25!H225-мар.25!G225</f>
        <v>0</v>
      </c>
    </row>
    <row r="226" spans="1:11" x14ac:dyDescent="0.25">
      <c r="A226" s="111"/>
      <c r="B226" s="109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109"/>
      <c r="J226" s="50"/>
      <c r="K226" s="13">
        <f>фев.25!K226+мар.25!H226-мар.25!G226</f>
        <v>0</v>
      </c>
    </row>
    <row r="227" spans="1:11" x14ac:dyDescent="0.25">
      <c r="A227" s="111"/>
      <c r="B227" s="109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109"/>
      <c r="J227" s="50"/>
      <c r="K227" s="13">
        <f>фев.25!K227+мар.25!H227-мар.25!G227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109"/>
      <c r="J228" s="50"/>
      <c r="K228" s="13">
        <f>фев.25!K228+мар.25!H228-мар.25!G228</f>
        <v>0</v>
      </c>
    </row>
    <row r="229" spans="1:11" x14ac:dyDescent="0.25">
      <c r="A229" s="111"/>
      <c r="B229" s="109">
        <v>227</v>
      </c>
      <c r="C229" s="12">
        <v>14393</v>
      </c>
      <c r="D229" s="12">
        <v>15097</v>
      </c>
      <c r="E229" s="13">
        <f t="shared" si="6"/>
        <v>704</v>
      </c>
      <c r="F229" s="13">
        <v>7.33</v>
      </c>
      <c r="G229" s="13">
        <f t="shared" si="7"/>
        <v>5160.32</v>
      </c>
      <c r="H229" s="13">
        <v>8000</v>
      </c>
      <c r="I229" s="109">
        <v>81115</v>
      </c>
      <c r="J229" s="50">
        <v>45740</v>
      </c>
      <c r="K229" s="13">
        <f>фев.25!K229+мар.25!H229-мар.25!G229</f>
        <v>-5016.2000000000007</v>
      </c>
    </row>
    <row r="230" spans="1:11" x14ac:dyDescent="0.25">
      <c r="A230" s="111"/>
      <c r="B230" s="109">
        <v>228</v>
      </c>
      <c r="C230" s="12">
        <v>2972</v>
      </c>
      <c r="D230" s="12">
        <v>3130</v>
      </c>
      <c r="E230" s="13">
        <f t="shared" si="6"/>
        <v>158</v>
      </c>
      <c r="F230" s="13">
        <v>7.33</v>
      </c>
      <c r="G230" s="13">
        <f t="shared" si="7"/>
        <v>1158.1400000000001</v>
      </c>
      <c r="H230" s="13">
        <v>5000</v>
      </c>
      <c r="I230" s="109">
        <v>140712</v>
      </c>
      <c r="J230" s="50">
        <v>45743</v>
      </c>
      <c r="K230" s="13">
        <f>фев.25!K230+мар.25!H230-мар.25!G230</f>
        <v>1826.11</v>
      </c>
    </row>
    <row r="231" spans="1:11" x14ac:dyDescent="0.25">
      <c r="A231" s="111"/>
      <c r="B231" s="109">
        <v>229</v>
      </c>
      <c r="C231" s="12">
        <v>2020</v>
      </c>
      <c r="D231" s="12">
        <v>2052</v>
      </c>
      <c r="E231" s="13">
        <f t="shared" si="6"/>
        <v>32</v>
      </c>
      <c r="F231" s="13">
        <v>7.33</v>
      </c>
      <c r="G231" s="13">
        <f t="shared" si="7"/>
        <v>234.56</v>
      </c>
      <c r="H231" s="13"/>
      <c r="I231" s="109"/>
      <c r="J231" s="50"/>
      <c r="K231" s="13">
        <f>фев.25!K231+мар.25!H231-мар.25!G231</f>
        <v>351.35999999999996</v>
      </c>
    </row>
    <row r="232" spans="1:11" x14ac:dyDescent="0.25">
      <c r="A232" s="111"/>
      <c r="B232" s="109">
        <v>230</v>
      </c>
      <c r="C232" s="12">
        <v>1255</v>
      </c>
      <c r="D232" s="12">
        <v>1424</v>
      </c>
      <c r="E232" s="13">
        <f t="shared" si="6"/>
        <v>169</v>
      </c>
      <c r="F232" s="13">
        <v>7.33</v>
      </c>
      <c r="G232" s="13">
        <f t="shared" si="7"/>
        <v>1238.77</v>
      </c>
      <c r="H232" s="13">
        <v>1000</v>
      </c>
      <c r="I232" s="109">
        <v>108322</v>
      </c>
      <c r="J232" s="50">
        <v>45723</v>
      </c>
      <c r="K232" s="13">
        <f>фев.25!K232+мар.25!H232-мар.25!G232</f>
        <v>-800.06000000000006</v>
      </c>
    </row>
    <row r="233" spans="1:11" x14ac:dyDescent="0.25">
      <c r="A233" s="111"/>
      <c r="B233" s="109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109"/>
      <c r="J233" s="50"/>
      <c r="K233" s="13">
        <f>фев.25!K233+мар.25!H233-мар.25!G233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109"/>
      <c r="J234" s="50"/>
      <c r="K234" s="13">
        <f>фев.25!K234+мар.25!H234-мар.25!G234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109"/>
      <c r="J235" s="50"/>
      <c r="K235" s="13">
        <f>фев.25!K235+мар.25!H235-мар.25!G235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109"/>
      <c r="J236" s="50"/>
      <c r="K236" s="13">
        <f>фев.25!K236+мар.25!H236-мар.25!G236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109"/>
      <c r="J237" s="50"/>
      <c r="K237" s="13">
        <f>фев.25!K237+мар.25!H237-мар.25!G237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109"/>
      <c r="J238" s="50"/>
      <c r="K238" s="13">
        <f>фев.25!K238+мар.25!H238-мар.25!G238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109"/>
      <c r="J239" s="50"/>
      <c r="K239" s="13">
        <f>фев.25!K239+мар.25!H239-мар.25!G239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109"/>
      <c r="J240" s="50"/>
      <c r="K240" s="13">
        <f>фев.25!K240+мар.25!H240-мар.25!G240</f>
        <v>0</v>
      </c>
    </row>
    <row r="241" spans="1:12" x14ac:dyDescent="0.25">
      <c r="A241" s="111"/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109"/>
      <c r="J241" s="50"/>
      <c r="K241" s="13">
        <f>фев.25!K241+мар.25!H241-мар.25!G241</f>
        <v>0</v>
      </c>
    </row>
    <row r="242" spans="1:12" x14ac:dyDescent="0.25">
      <c r="A242" s="111"/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109"/>
      <c r="J242" s="50"/>
      <c r="K242" s="13">
        <f>фев.25!K242+мар.25!H242-мар.25!G242</f>
        <v>0</v>
      </c>
    </row>
    <row r="243" spans="1:12" x14ac:dyDescent="0.25">
      <c r="A243" s="111"/>
      <c r="B243" s="109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109"/>
      <c r="J243" s="50"/>
      <c r="K243" s="13">
        <f>фев.25!K243+мар.25!H243-мар.25!G243</f>
        <v>0</v>
      </c>
    </row>
    <row r="244" spans="1:12" x14ac:dyDescent="0.25">
      <c r="A244" s="111"/>
      <c r="B244" s="109">
        <v>242</v>
      </c>
      <c r="C244" s="12">
        <v>12801</v>
      </c>
      <c r="D244" s="12">
        <v>14084</v>
      </c>
      <c r="E244" s="13">
        <f t="shared" si="6"/>
        <v>1283</v>
      </c>
      <c r="F244" s="13">
        <v>7.33</v>
      </c>
      <c r="G244" s="13">
        <f t="shared" si="7"/>
        <v>9404.39</v>
      </c>
      <c r="H244" s="13">
        <v>130000</v>
      </c>
      <c r="I244" s="109" t="s">
        <v>59</v>
      </c>
      <c r="J244" s="50" t="s">
        <v>60</v>
      </c>
      <c r="K244" s="13">
        <f>фев.25!K244+мар.25!H244-мар.25!G244</f>
        <v>96113.41</v>
      </c>
    </row>
    <row r="245" spans="1:12" x14ac:dyDescent="0.25">
      <c r="A245" s="111"/>
      <c r="B245" s="109">
        <v>243</v>
      </c>
      <c r="C245" s="12">
        <v>29734</v>
      </c>
      <c r="D245" s="12">
        <v>30468</v>
      </c>
      <c r="E245" s="13">
        <f t="shared" si="6"/>
        <v>734</v>
      </c>
      <c r="F245" s="68">
        <v>5.13</v>
      </c>
      <c r="G245" s="13">
        <f t="shared" si="7"/>
        <v>3765.42</v>
      </c>
      <c r="H245" s="13"/>
      <c r="I245" s="109"/>
      <c r="J245" s="50"/>
      <c r="K245" s="13">
        <f>фев.25!K245+мар.25!H245-мар.25!G245</f>
        <v>-3905.04</v>
      </c>
    </row>
    <row r="246" spans="1:12" x14ac:dyDescent="0.25">
      <c r="A246" s="111"/>
      <c r="B246" s="109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109"/>
      <c r="J246" s="50"/>
      <c r="K246" s="13">
        <f>фев.25!K246+мар.25!H246-мар.25!G246</f>
        <v>0</v>
      </c>
    </row>
    <row r="247" spans="1:12" x14ac:dyDescent="0.25">
      <c r="A247" s="111"/>
      <c r="B247" s="109">
        <v>245</v>
      </c>
      <c r="C247" s="12">
        <v>54378</v>
      </c>
      <c r="D247" s="12">
        <v>55163</v>
      </c>
      <c r="E247" s="13">
        <f t="shared" si="6"/>
        <v>785</v>
      </c>
      <c r="F247" s="68">
        <v>5.13</v>
      </c>
      <c r="G247" s="13">
        <f t="shared" si="7"/>
        <v>4027.0499999999997</v>
      </c>
      <c r="H247" s="13"/>
      <c r="I247" s="109"/>
      <c r="J247" s="50"/>
      <c r="K247" s="13">
        <f>фев.25!K247+мар.25!H247-мар.25!G247</f>
        <v>-8533.99</v>
      </c>
    </row>
    <row r="248" spans="1:12" x14ac:dyDescent="0.25">
      <c r="A248" s="111"/>
      <c r="B248" s="109">
        <v>246</v>
      </c>
      <c r="C248" s="12">
        <v>77410</v>
      </c>
      <c r="D248" s="12">
        <v>78700</v>
      </c>
      <c r="E248" s="13">
        <f t="shared" si="6"/>
        <v>1290</v>
      </c>
      <c r="F248" s="68">
        <v>5.13</v>
      </c>
      <c r="G248" s="13">
        <f t="shared" si="7"/>
        <v>6617.7</v>
      </c>
      <c r="H248" s="13">
        <v>12000</v>
      </c>
      <c r="I248" s="109">
        <v>606506</v>
      </c>
      <c r="J248" s="50">
        <v>45720</v>
      </c>
      <c r="K248" s="13">
        <f>фев.25!K248+мар.25!H248-мар.25!G248</f>
        <v>-4359.55</v>
      </c>
    </row>
    <row r="249" spans="1:12" x14ac:dyDescent="0.25">
      <c r="A249" s="111"/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109"/>
      <c r="J249" s="50"/>
      <c r="K249" s="13">
        <f>фев.25!K249+мар.25!H249-мар.25!G249</f>
        <v>1400</v>
      </c>
    </row>
    <row r="250" spans="1:12" x14ac:dyDescent="0.25">
      <c r="A250" s="111"/>
      <c r="B250" s="109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109"/>
      <c r="J250" s="50"/>
      <c r="K250" s="13">
        <f>фев.25!K250+мар.25!H250-мар.25!G250</f>
        <v>0</v>
      </c>
    </row>
    <row r="251" spans="1:12" x14ac:dyDescent="0.25">
      <c r="A251" s="111"/>
      <c r="B251" s="109">
        <v>249</v>
      </c>
      <c r="C251" s="12">
        <v>36948</v>
      </c>
      <c r="D251" s="12">
        <v>36999</v>
      </c>
      <c r="E251" s="13">
        <f t="shared" si="6"/>
        <v>51</v>
      </c>
      <c r="F251" s="68">
        <v>0</v>
      </c>
      <c r="G251" s="13">
        <f t="shared" si="7"/>
        <v>0</v>
      </c>
      <c r="H251" s="13"/>
      <c r="I251" s="109"/>
      <c r="J251" s="50"/>
      <c r="K251" s="13">
        <f>фев.25!K251+мар.25!H251-мар.25!G251</f>
        <v>0</v>
      </c>
      <c r="L251" t="s">
        <v>61</v>
      </c>
    </row>
    <row r="252" spans="1:12" x14ac:dyDescent="0.25">
      <c r="A252" s="111"/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109"/>
      <c r="J252" s="50"/>
      <c r="K252" s="13">
        <f>фев.25!K252+мар.25!H252-мар.25!G252</f>
        <v>-29.32</v>
      </c>
    </row>
    <row r="253" spans="1:12" x14ac:dyDescent="0.25">
      <c r="A253" s="51"/>
      <c r="B253" s="109">
        <v>251</v>
      </c>
      <c r="C253" s="12">
        <v>48987</v>
      </c>
      <c r="D253" s="12">
        <v>48998</v>
      </c>
      <c r="E253" s="13">
        <f t="shared" si="6"/>
        <v>11</v>
      </c>
      <c r="F253" s="68">
        <v>5.13</v>
      </c>
      <c r="G253" s="13">
        <f t="shared" si="7"/>
        <v>56.43</v>
      </c>
      <c r="H253" s="13"/>
      <c r="I253" s="109"/>
      <c r="J253" s="50"/>
      <c r="K253" s="13">
        <f>фев.25!K253+мар.25!H253-мар.25!G253</f>
        <v>-916.99000000000035</v>
      </c>
    </row>
    <row r="254" spans="1:12" x14ac:dyDescent="0.25">
      <c r="A254" s="111"/>
      <c r="B254" s="109">
        <v>252</v>
      </c>
      <c r="C254" s="12">
        <v>10</v>
      </c>
      <c r="D254" s="12">
        <v>10</v>
      </c>
      <c r="E254" s="13">
        <f t="shared" si="6"/>
        <v>0</v>
      </c>
      <c r="F254" s="13">
        <v>7.33</v>
      </c>
      <c r="G254" s="13">
        <f t="shared" si="7"/>
        <v>0</v>
      </c>
      <c r="H254" s="13"/>
      <c r="I254" s="109"/>
      <c r="J254" s="50"/>
      <c r="K254" s="13">
        <f>фев.25!K254+мар.25!H254-мар.25!G254</f>
        <v>0</v>
      </c>
    </row>
    <row r="255" spans="1:12" x14ac:dyDescent="0.25">
      <c r="A255" s="111"/>
      <c r="B255" s="109">
        <v>253</v>
      </c>
      <c r="C255" s="12">
        <v>3405</v>
      </c>
      <c r="D255" s="12">
        <v>3405</v>
      </c>
      <c r="E255" s="13">
        <f t="shared" si="6"/>
        <v>0</v>
      </c>
      <c r="F255" s="13">
        <v>7.33</v>
      </c>
      <c r="G255" s="13">
        <f t="shared" si="7"/>
        <v>0</v>
      </c>
      <c r="H255" s="13"/>
      <c r="I255" s="109"/>
      <c r="J255" s="50"/>
      <c r="K255" s="13">
        <f>фев.25!K255+мар.25!H255-мар.25!G255</f>
        <v>-1156.1099999999997</v>
      </c>
    </row>
    <row r="256" spans="1:12" x14ac:dyDescent="0.25">
      <c r="A256" s="111"/>
      <c r="B256" s="109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/>
      <c r="I256" s="109"/>
      <c r="J256" s="50"/>
      <c r="K256" s="13">
        <f>фев.25!K256+мар.25!H256-мар.25!G256</f>
        <v>0</v>
      </c>
    </row>
    <row r="257" spans="1:11" x14ac:dyDescent="0.25">
      <c r="A257" s="111"/>
      <c r="B257" s="109">
        <v>256</v>
      </c>
      <c r="C257" s="12">
        <v>1199</v>
      </c>
      <c r="D257" s="12">
        <v>1199</v>
      </c>
      <c r="E257" s="13">
        <f t="shared" si="6"/>
        <v>0</v>
      </c>
      <c r="F257" s="13">
        <v>7.33</v>
      </c>
      <c r="G257" s="13">
        <f t="shared" si="7"/>
        <v>0</v>
      </c>
      <c r="H257" s="13"/>
      <c r="I257" s="109"/>
      <c r="J257" s="50"/>
      <c r="K257" s="13">
        <f>фев.25!K257+мар.25!H257-мар.25!G257</f>
        <v>0</v>
      </c>
    </row>
    <row r="258" spans="1:11" x14ac:dyDescent="0.25">
      <c r="A258" s="111"/>
      <c r="B258" s="109">
        <v>258</v>
      </c>
      <c r="C258" s="12">
        <v>5623</v>
      </c>
      <c r="D258" s="12">
        <v>5750</v>
      </c>
      <c r="E258" s="13">
        <f t="shared" si="6"/>
        <v>127</v>
      </c>
      <c r="F258" s="70">
        <v>5.13</v>
      </c>
      <c r="G258" s="13">
        <f t="shared" si="7"/>
        <v>651.51</v>
      </c>
      <c r="H258" s="13"/>
      <c r="I258" s="109"/>
      <c r="J258" s="50"/>
      <c r="K258" s="13">
        <f>фев.25!K258+мар.25!H258-мар.25!G258</f>
        <v>-2457.62</v>
      </c>
    </row>
    <row r="259" spans="1:11" x14ac:dyDescent="0.25">
      <c r="A259" s="111"/>
      <c r="B259" s="109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109"/>
      <c r="J259" s="50"/>
      <c r="K259" s="13">
        <f>фев.25!K259+мар.25!H259-мар.25!G259</f>
        <v>0</v>
      </c>
    </row>
    <row r="260" spans="1:11" x14ac:dyDescent="0.25">
      <c r="A260" s="111"/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109"/>
      <c r="J260" s="50"/>
      <c r="K260" s="13">
        <f>фев.25!K260+мар.25!H260-мар.25!G260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109"/>
      <c r="J261" s="50"/>
      <c r="K261" s="13">
        <f>фев.25!K261+мар.25!H261-мар.25!G261</f>
        <v>0</v>
      </c>
    </row>
    <row r="262" spans="1:11" x14ac:dyDescent="0.25">
      <c r="A262" s="111"/>
      <c r="B262" s="109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109"/>
      <c r="J262" s="50"/>
      <c r="K262" s="13">
        <f>фев.25!K262+мар.25!H262-мар.25!G262</f>
        <v>0</v>
      </c>
    </row>
    <row r="263" spans="1:11" x14ac:dyDescent="0.25">
      <c r="A263" s="111"/>
      <c r="B263" s="109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109"/>
      <c r="J263" s="50"/>
      <c r="K263" s="13">
        <f>фев.25!K263+мар.25!H263-мар.25!G263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109"/>
      <c r="J264" s="50"/>
      <c r="K264" s="13">
        <f>фев.25!K264+мар.25!H264-мар.25!G264</f>
        <v>0</v>
      </c>
    </row>
    <row r="265" spans="1:11" x14ac:dyDescent="0.25">
      <c r="A265" s="111"/>
      <c r="B265" s="109">
        <v>265</v>
      </c>
      <c r="C265" s="12">
        <v>1300</v>
      </c>
      <c r="D265" s="12">
        <v>1375</v>
      </c>
      <c r="E265" s="13">
        <f t="shared" si="6"/>
        <v>75</v>
      </c>
      <c r="F265" s="13">
        <v>7.33</v>
      </c>
      <c r="G265" s="13">
        <f t="shared" si="7"/>
        <v>549.75</v>
      </c>
      <c r="H265" s="13">
        <v>3100</v>
      </c>
      <c r="I265" s="109">
        <v>967547</v>
      </c>
      <c r="J265" s="50">
        <v>45722</v>
      </c>
      <c r="K265" s="13">
        <f>фев.25!K265+мар.25!H265-мар.25!G265</f>
        <v>2147.1</v>
      </c>
    </row>
    <row r="266" spans="1:11" x14ac:dyDescent="0.25">
      <c r="A266" s="111"/>
      <c r="B266" s="109">
        <v>266</v>
      </c>
      <c r="C266" s="12">
        <v>25768</v>
      </c>
      <c r="D266" s="12">
        <v>26372</v>
      </c>
      <c r="E266" s="13">
        <f t="shared" si="6"/>
        <v>604</v>
      </c>
      <c r="F266" s="68">
        <v>5.13</v>
      </c>
      <c r="G266" s="13">
        <f t="shared" si="7"/>
        <v>3098.52</v>
      </c>
      <c r="H266" s="13">
        <v>5000</v>
      </c>
      <c r="I266" s="109">
        <v>635361</v>
      </c>
      <c r="J266" s="50">
        <v>45726</v>
      </c>
      <c r="K266" s="13">
        <f>фев.25!K266+мар.25!H266-мар.25!G266</f>
        <v>-5450.8600000000006</v>
      </c>
    </row>
    <row r="267" spans="1:11" x14ac:dyDescent="0.25">
      <c r="A267" s="20"/>
      <c r="B267" s="109">
        <v>267</v>
      </c>
      <c r="C267" s="12">
        <v>3252</v>
      </c>
      <c r="D267" s="12">
        <v>3470</v>
      </c>
      <c r="E267" s="13">
        <f t="shared" si="6"/>
        <v>218</v>
      </c>
      <c r="F267" s="13">
        <v>7.33</v>
      </c>
      <c r="G267" s="13">
        <f t="shared" si="7"/>
        <v>1597.94</v>
      </c>
      <c r="H267" s="13"/>
      <c r="I267" s="109"/>
      <c r="J267" s="50"/>
      <c r="K267" s="13">
        <f>фев.25!K267+мар.25!H267-мар.25!G267</f>
        <v>147.39000000000078</v>
      </c>
    </row>
    <row r="268" spans="1:11" x14ac:dyDescent="0.25">
      <c r="A268" s="111"/>
      <c r="B268" s="109">
        <v>268</v>
      </c>
      <c r="C268" s="12">
        <v>103183</v>
      </c>
      <c r="D268" s="12">
        <v>103628</v>
      </c>
      <c r="E268" s="13">
        <f t="shared" si="6"/>
        <v>445</v>
      </c>
      <c r="F268" s="68">
        <v>5.13</v>
      </c>
      <c r="G268" s="13">
        <f t="shared" si="7"/>
        <v>2282.85</v>
      </c>
      <c r="H268" s="13">
        <v>6633.01</v>
      </c>
      <c r="I268" s="109">
        <v>500024.737418</v>
      </c>
      <c r="J268" s="50" t="s">
        <v>62</v>
      </c>
      <c r="K268" s="13">
        <f>фев.25!K268+мар.25!H268-мар.25!G268</f>
        <v>-823.96999999999889</v>
      </c>
    </row>
    <row r="269" spans="1:11" x14ac:dyDescent="0.25">
      <c r="A269" s="111"/>
      <c r="B269" s="109">
        <v>269</v>
      </c>
      <c r="C269" s="12">
        <v>129</v>
      </c>
      <c r="D269" s="12">
        <v>129</v>
      </c>
      <c r="E269" s="13">
        <f t="shared" si="6"/>
        <v>0</v>
      </c>
      <c r="F269" s="13">
        <v>7.33</v>
      </c>
      <c r="G269" s="13">
        <f t="shared" si="7"/>
        <v>0</v>
      </c>
      <c r="H269" s="13"/>
      <c r="I269" s="109"/>
      <c r="J269" s="50"/>
      <c r="K269" s="13">
        <f>фев.25!K269+мар.25!H269-мар.25!G269</f>
        <v>0</v>
      </c>
    </row>
    <row r="270" spans="1:11" x14ac:dyDescent="0.25">
      <c r="A270" s="111"/>
      <c r="B270" s="109">
        <v>270</v>
      </c>
      <c r="C270" s="12">
        <v>11743</v>
      </c>
      <c r="D270" s="12">
        <v>11743</v>
      </c>
      <c r="E270" s="13">
        <f t="shared" ref="E270:E334" si="8">D270-C270</f>
        <v>0</v>
      </c>
      <c r="F270" s="13">
        <v>7.33</v>
      </c>
      <c r="G270" s="13">
        <f t="shared" ref="G270:G334" si="9">F270*E270</f>
        <v>0</v>
      </c>
      <c r="H270" s="13"/>
      <c r="I270" s="109"/>
      <c r="J270" s="50"/>
      <c r="K270" s="13">
        <f>фев.25!K270+мар.25!H270-мар.25!G270</f>
        <v>6899.13</v>
      </c>
    </row>
    <row r="271" spans="1:11" x14ac:dyDescent="0.25">
      <c r="A271" s="111"/>
      <c r="B271" s="109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109"/>
      <c r="J271" s="50"/>
      <c r="K271" s="13">
        <f>фев.25!K271+мар.25!H271-мар.25!G271</f>
        <v>0</v>
      </c>
    </row>
    <row r="272" spans="1:11" x14ac:dyDescent="0.25">
      <c r="A272" s="111"/>
      <c r="B272" s="109">
        <v>273</v>
      </c>
      <c r="C272" s="12">
        <v>53093</v>
      </c>
      <c r="D272" s="12">
        <v>54838</v>
      </c>
      <c r="E272" s="13">
        <f t="shared" si="8"/>
        <v>1745</v>
      </c>
      <c r="F272" s="13">
        <v>7.33</v>
      </c>
      <c r="G272" s="13">
        <f t="shared" si="9"/>
        <v>12790.85</v>
      </c>
      <c r="H272" s="13"/>
      <c r="I272" s="109"/>
      <c r="J272" s="50"/>
      <c r="K272" s="13">
        <f>фев.25!K272+мар.25!H272-мар.25!G272</f>
        <v>-57980.299999999996</v>
      </c>
    </row>
    <row r="273" spans="1:12" x14ac:dyDescent="0.25">
      <c r="A273" s="111"/>
      <c r="B273" s="109">
        <v>274</v>
      </c>
      <c r="C273" s="12">
        <v>101432</v>
      </c>
      <c r="D273" s="12">
        <v>103468</v>
      </c>
      <c r="E273" s="13">
        <f t="shared" si="8"/>
        <v>2036</v>
      </c>
      <c r="F273" s="68">
        <v>5.13</v>
      </c>
      <c r="G273" s="13">
        <f t="shared" si="9"/>
        <v>10444.68</v>
      </c>
      <c r="H273" s="13">
        <v>19647.900000000001</v>
      </c>
      <c r="I273" s="109">
        <v>4988</v>
      </c>
      <c r="J273" s="50">
        <v>45719</v>
      </c>
      <c r="K273" s="13">
        <f>фев.25!K273+мар.25!H273-мар.25!G273</f>
        <v>-2287.9799999999959</v>
      </c>
    </row>
    <row r="274" spans="1:12" x14ac:dyDescent="0.25">
      <c r="A274" s="111"/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109"/>
      <c r="J274" s="50"/>
      <c r="K274" s="13">
        <f>фев.25!K274+мар.25!H274-мар.25!G274</f>
        <v>0</v>
      </c>
    </row>
    <row r="275" spans="1:12" x14ac:dyDescent="0.25">
      <c r="A275" s="111"/>
      <c r="B275" s="109">
        <v>276</v>
      </c>
      <c r="C275" s="12">
        <v>103037</v>
      </c>
      <c r="D275" s="12">
        <v>104021</v>
      </c>
      <c r="E275" s="13">
        <f t="shared" si="8"/>
        <v>984</v>
      </c>
      <c r="F275" s="68">
        <v>5.13</v>
      </c>
      <c r="G275" s="13">
        <f t="shared" si="9"/>
        <v>5047.92</v>
      </c>
      <c r="H275" s="13">
        <v>11000</v>
      </c>
      <c r="I275" s="109">
        <v>239503</v>
      </c>
      <c r="J275" s="50">
        <v>45733</v>
      </c>
      <c r="K275" s="13">
        <f>фев.25!K275+мар.25!H275-мар.25!G275</f>
        <v>13677.62</v>
      </c>
    </row>
    <row r="276" spans="1:12" x14ac:dyDescent="0.25">
      <c r="A276" s="111"/>
      <c r="B276" s="109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109"/>
      <c r="J276" s="50"/>
      <c r="K276" s="13">
        <f>фев.25!K276+мар.25!H276-мар.25!G276</f>
        <v>0</v>
      </c>
    </row>
    <row r="277" spans="1:12" x14ac:dyDescent="0.25">
      <c r="A277" s="111"/>
      <c r="B277" s="109">
        <v>278</v>
      </c>
      <c r="C277" s="12">
        <v>36575</v>
      </c>
      <c r="D277" s="12">
        <v>36706</v>
      </c>
      <c r="E277" s="13">
        <f t="shared" si="8"/>
        <v>131</v>
      </c>
      <c r="F277" s="13">
        <v>7.33</v>
      </c>
      <c r="G277" s="13">
        <f t="shared" si="9"/>
        <v>960.23</v>
      </c>
      <c r="H277" s="13">
        <v>7000</v>
      </c>
      <c r="I277" s="109">
        <v>818081</v>
      </c>
      <c r="J277" s="50">
        <v>45718</v>
      </c>
      <c r="K277" s="13">
        <f>фев.25!K277+мар.25!H277-мар.25!G277</f>
        <v>-1282.9000000000001</v>
      </c>
    </row>
    <row r="278" spans="1:12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109"/>
      <c r="J278" s="50"/>
      <c r="K278" s="13">
        <f>фев.25!K278+мар.25!H278-мар.25!G278</f>
        <v>0</v>
      </c>
    </row>
    <row r="279" spans="1:12" x14ac:dyDescent="0.25">
      <c r="A279" s="111"/>
      <c r="B279" s="109" t="s">
        <v>25</v>
      </c>
      <c r="C279" s="12">
        <v>67732</v>
      </c>
      <c r="D279" s="12">
        <v>69496</v>
      </c>
      <c r="E279" s="13">
        <f t="shared" si="8"/>
        <v>1764</v>
      </c>
      <c r="F279" s="68">
        <v>5.13</v>
      </c>
      <c r="G279" s="13">
        <f t="shared" si="9"/>
        <v>9049.32</v>
      </c>
      <c r="H279" s="13"/>
      <c r="I279" s="109"/>
      <c r="J279" s="50"/>
      <c r="K279" s="13">
        <f>фев.25!K279+мар.25!H279-мар.25!G279</f>
        <v>-45415.89</v>
      </c>
    </row>
    <row r="280" spans="1:12" x14ac:dyDescent="0.25">
      <c r="A280" s="111"/>
      <c r="B280" s="109">
        <v>280</v>
      </c>
      <c r="C280" s="12">
        <v>54949</v>
      </c>
      <c r="D280" s="12">
        <v>55461</v>
      </c>
      <c r="E280" s="13">
        <f t="shared" si="8"/>
        <v>512</v>
      </c>
      <c r="F280" s="49">
        <v>7.33</v>
      </c>
      <c r="G280" s="13">
        <f t="shared" si="9"/>
        <v>3752.96</v>
      </c>
      <c r="H280" s="13"/>
      <c r="I280" s="109"/>
      <c r="J280" s="50"/>
      <c r="K280" s="13">
        <f>фев.25!K280+мар.25!H280-мар.25!G280</f>
        <v>-23456</v>
      </c>
    </row>
    <row r="281" spans="1:12" x14ac:dyDescent="0.25">
      <c r="A281" s="111"/>
      <c r="B281" s="109">
        <v>281</v>
      </c>
      <c r="C281" s="12">
        <v>30395</v>
      </c>
      <c r="D281" s="12">
        <v>30663</v>
      </c>
      <c r="E281" s="13">
        <f t="shared" si="8"/>
        <v>268</v>
      </c>
      <c r="F281" s="49">
        <v>7.33</v>
      </c>
      <c r="G281" s="13">
        <f t="shared" si="9"/>
        <v>1964.44</v>
      </c>
      <c r="H281" s="13">
        <v>2000</v>
      </c>
      <c r="I281" s="109">
        <v>31338</v>
      </c>
      <c r="J281" s="50">
        <v>45721</v>
      </c>
      <c r="K281" s="13">
        <f>фев.25!K281+мар.25!H281-мар.25!G281</f>
        <v>-9237.9800000000014</v>
      </c>
    </row>
    <row r="282" spans="1:12" x14ac:dyDescent="0.25">
      <c r="A282" s="111"/>
      <c r="B282" s="109">
        <v>282</v>
      </c>
      <c r="C282" s="12">
        <v>579</v>
      </c>
      <c r="D282" s="12">
        <v>579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109"/>
      <c r="J282" s="50"/>
      <c r="K282" s="13">
        <f>фев.25!K282+мар.25!H282-мар.25!G282</f>
        <v>0</v>
      </c>
    </row>
    <row r="283" spans="1:12" x14ac:dyDescent="0.25">
      <c r="A283" s="111"/>
      <c r="B283" s="109">
        <v>283</v>
      </c>
      <c r="C283" s="12">
        <v>3744</v>
      </c>
      <c r="D283" s="12">
        <v>3745</v>
      </c>
      <c r="E283" s="13">
        <f t="shared" si="8"/>
        <v>1</v>
      </c>
      <c r="F283" s="49">
        <v>7.33</v>
      </c>
      <c r="G283" s="13">
        <f t="shared" si="9"/>
        <v>7.33</v>
      </c>
      <c r="H283" s="13"/>
      <c r="I283" s="109"/>
      <c r="J283" s="50"/>
      <c r="K283" s="13">
        <f>фев.25!K283+мар.25!H283-мар.25!G283</f>
        <v>-14.66</v>
      </c>
    </row>
    <row r="284" spans="1:12" x14ac:dyDescent="0.25">
      <c r="A284" s="111"/>
      <c r="B284" s="109">
        <v>284</v>
      </c>
      <c r="C284" s="12">
        <v>7078</v>
      </c>
      <c r="D284" s="12">
        <v>7088</v>
      </c>
      <c r="E284" s="13">
        <f t="shared" si="8"/>
        <v>10</v>
      </c>
      <c r="F284" s="49">
        <v>7.33</v>
      </c>
      <c r="G284" s="13">
        <f t="shared" si="9"/>
        <v>73.3</v>
      </c>
      <c r="H284" s="13"/>
      <c r="I284" s="109"/>
      <c r="J284" s="50"/>
      <c r="K284" s="13">
        <f>фев.25!K284+мар.25!H284-мар.25!G284</f>
        <v>-73.3</v>
      </c>
    </row>
    <row r="285" spans="1:12" x14ac:dyDescent="0.25">
      <c r="A285" s="111"/>
      <c r="B285" s="109">
        <v>285</v>
      </c>
      <c r="C285" s="12">
        <v>103527</v>
      </c>
      <c r="D285" s="12">
        <v>104853</v>
      </c>
      <c r="E285" s="13">
        <f t="shared" si="8"/>
        <v>1326</v>
      </c>
      <c r="F285" s="49">
        <v>7.33</v>
      </c>
      <c r="G285" s="13">
        <f t="shared" si="9"/>
        <v>9719.58</v>
      </c>
      <c r="H285" s="13">
        <v>6000</v>
      </c>
      <c r="I285" s="109">
        <v>254645</v>
      </c>
      <c r="J285" s="50">
        <v>45721</v>
      </c>
      <c r="K285" s="13">
        <f>фев.25!K285+мар.25!H285-мар.25!G285</f>
        <v>-25284.739999999998</v>
      </c>
    </row>
    <row r="286" spans="1:12" x14ac:dyDescent="0.25">
      <c r="A286" s="111"/>
      <c r="B286" s="109">
        <v>286</v>
      </c>
      <c r="C286" s="12">
        <v>123312</v>
      </c>
      <c r="D286" s="12">
        <v>126161</v>
      </c>
      <c r="E286" s="13">
        <f t="shared" si="8"/>
        <v>2849</v>
      </c>
      <c r="F286" s="68">
        <v>5.13</v>
      </c>
      <c r="G286" s="13">
        <f t="shared" si="9"/>
        <v>14615.369999999999</v>
      </c>
      <c r="H286" s="13">
        <v>12034.98</v>
      </c>
      <c r="I286" s="109">
        <v>81749</v>
      </c>
      <c r="J286" s="50">
        <v>45722</v>
      </c>
      <c r="K286" s="13">
        <f>фев.25!K286+мар.25!H286-мар.25!G286</f>
        <v>-17647.199999999997</v>
      </c>
    </row>
    <row r="287" spans="1:12" x14ac:dyDescent="0.25">
      <c r="A287" s="111"/>
      <c r="B287" s="109">
        <v>287</v>
      </c>
      <c r="C287" s="12">
        <v>41678</v>
      </c>
      <c r="D287" s="12">
        <v>42187</v>
      </c>
      <c r="E287" s="13">
        <f t="shared" si="8"/>
        <v>509</v>
      </c>
      <c r="F287" s="13">
        <v>7.33</v>
      </c>
      <c r="G287" s="13">
        <f t="shared" si="9"/>
        <v>3730.9700000000003</v>
      </c>
      <c r="H287" s="13">
        <v>10000</v>
      </c>
      <c r="I287" s="109">
        <v>3745</v>
      </c>
      <c r="J287" s="50">
        <v>45733</v>
      </c>
      <c r="K287" s="13">
        <f>фев.25!K287+мар.25!H287-мар.25!G287</f>
        <v>4376.97</v>
      </c>
    </row>
    <row r="288" spans="1:12" s="6" customFormat="1" x14ac:dyDescent="0.25">
      <c r="A288" s="111"/>
      <c r="B288" s="109">
        <v>288</v>
      </c>
      <c r="C288" s="12">
        <v>62599</v>
      </c>
      <c r="D288" s="12">
        <v>63069</v>
      </c>
      <c r="E288" s="13">
        <f t="shared" si="8"/>
        <v>470</v>
      </c>
      <c r="F288" s="13">
        <v>7.33</v>
      </c>
      <c r="G288" s="21">
        <f t="shared" si="9"/>
        <v>3445.1</v>
      </c>
      <c r="H288" s="13">
        <v>10000</v>
      </c>
      <c r="I288" s="109">
        <v>465966.45219500002</v>
      </c>
      <c r="J288" s="50">
        <v>45721</v>
      </c>
      <c r="K288" s="21">
        <f>фев.25!K288+мар.25!H288-мар.25!G288</f>
        <v>-1608.8399999999997</v>
      </c>
      <c r="L288"/>
    </row>
    <row r="289" spans="1:12" s="6" customFormat="1" x14ac:dyDescent="0.25">
      <c r="A289" s="111"/>
      <c r="B289" s="109">
        <v>289</v>
      </c>
      <c r="C289" s="12">
        <v>3851</v>
      </c>
      <c r="D289" s="12">
        <v>3851</v>
      </c>
      <c r="E289" s="13">
        <f t="shared" si="8"/>
        <v>0</v>
      </c>
      <c r="F289" s="13">
        <v>7.33</v>
      </c>
      <c r="G289" s="13">
        <f t="shared" si="9"/>
        <v>0</v>
      </c>
      <c r="H289" s="13"/>
      <c r="I289" s="109"/>
      <c r="J289" s="50"/>
      <c r="K289" s="13">
        <f>фев.25!K289+мар.25!H289-мар.25!G289</f>
        <v>2464.91</v>
      </c>
      <c r="L289"/>
    </row>
    <row r="290" spans="1:12" x14ac:dyDescent="0.25">
      <c r="A290" s="111"/>
      <c r="B290" s="109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109"/>
      <c r="J290" s="50"/>
      <c r="K290" s="13">
        <f>фев.25!K290+мар.25!H290-мар.25!G290</f>
        <v>0</v>
      </c>
    </row>
    <row r="291" spans="1:12" x14ac:dyDescent="0.25">
      <c r="A291" s="111"/>
      <c r="B291" s="109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109"/>
      <c r="J291" s="50"/>
      <c r="K291" s="13">
        <f>фев.25!K291+мар.25!H291-мар.25!G291</f>
        <v>0</v>
      </c>
    </row>
    <row r="292" spans="1:12" x14ac:dyDescent="0.25">
      <c r="A292" s="111"/>
      <c r="B292" s="109">
        <v>292</v>
      </c>
      <c r="C292" s="12">
        <v>21250</v>
      </c>
      <c r="D292" s="12">
        <v>21281</v>
      </c>
      <c r="E292" s="13">
        <f t="shared" si="8"/>
        <v>31</v>
      </c>
      <c r="F292" s="68">
        <v>5.13</v>
      </c>
      <c r="G292" s="13">
        <f t="shared" si="9"/>
        <v>159.03</v>
      </c>
      <c r="H292" s="13"/>
      <c r="I292" s="109"/>
      <c r="J292" s="50"/>
      <c r="K292" s="13">
        <f>фев.25!K292+мар.25!H292-мар.25!G292</f>
        <v>-564.29999999999995</v>
      </c>
    </row>
    <row r="293" spans="1:12" x14ac:dyDescent="0.25">
      <c r="A293" s="111"/>
      <c r="B293" s="109">
        <v>293</v>
      </c>
      <c r="C293" s="12">
        <v>129</v>
      </c>
      <c r="D293" s="12">
        <v>839</v>
      </c>
      <c r="E293" s="13">
        <f t="shared" si="8"/>
        <v>710</v>
      </c>
      <c r="F293" s="13">
        <v>7.33</v>
      </c>
      <c r="G293" s="13">
        <f t="shared" si="9"/>
        <v>5204.3</v>
      </c>
      <c r="H293" s="13"/>
      <c r="I293" s="109"/>
      <c r="J293" s="50"/>
      <c r="K293" s="13">
        <f>фев.25!K293+мар.25!H293-мар.25!G293</f>
        <v>-6113.22</v>
      </c>
    </row>
    <row r="294" spans="1:12" x14ac:dyDescent="0.25">
      <c r="A294" s="111"/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109"/>
      <c r="J294" s="50"/>
      <c r="K294" s="13">
        <f>фев.25!K294+мар.25!H294-мар.25!G294</f>
        <v>0</v>
      </c>
    </row>
    <row r="295" spans="1:12" x14ac:dyDescent="0.25">
      <c r="A295" s="111"/>
      <c r="B295" s="109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109"/>
      <c r="J295" s="50"/>
      <c r="K295" s="13">
        <f>фев.25!K295+мар.25!H295-мар.25!G295</f>
        <v>0</v>
      </c>
    </row>
    <row r="296" spans="1:12" x14ac:dyDescent="0.25">
      <c r="A296" s="111"/>
      <c r="B296" s="109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109"/>
      <c r="J296" s="50"/>
      <c r="K296" s="13">
        <f>фев.25!K296+мар.25!H296-мар.25!G296</f>
        <v>0</v>
      </c>
    </row>
    <row r="297" spans="1:12" x14ac:dyDescent="0.25">
      <c r="A297" s="111"/>
      <c r="B297" s="109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109"/>
      <c r="J297" s="50"/>
      <c r="K297" s="13">
        <f>фев.25!K297+мар.25!H297-мар.25!G297</f>
        <v>0</v>
      </c>
    </row>
    <row r="298" spans="1:12" x14ac:dyDescent="0.25">
      <c r="A298" s="111"/>
      <c r="B298" s="109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109"/>
      <c r="J298" s="50"/>
      <c r="K298" s="13">
        <f>фев.25!K298+мар.25!H298-мар.25!G298</f>
        <v>0</v>
      </c>
    </row>
    <row r="299" spans="1:12" x14ac:dyDescent="0.25">
      <c r="A299" s="111"/>
      <c r="B299" s="109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109"/>
      <c r="J299" s="50"/>
      <c r="K299" s="13">
        <f>фев.25!K299+мар.25!H299-мар.25!G299</f>
        <v>0</v>
      </c>
    </row>
    <row r="300" spans="1:12" x14ac:dyDescent="0.25">
      <c r="A300" s="111"/>
      <c r="B300" s="109">
        <v>300</v>
      </c>
      <c r="C300" s="12">
        <v>16289</v>
      </c>
      <c r="D300" s="12">
        <v>16514</v>
      </c>
      <c r="E300" s="13">
        <f t="shared" si="8"/>
        <v>225</v>
      </c>
      <c r="F300" s="13">
        <v>7.33</v>
      </c>
      <c r="G300" s="13">
        <f t="shared" si="9"/>
        <v>1649.25</v>
      </c>
      <c r="H300" s="13"/>
      <c r="I300" s="109"/>
      <c r="J300" s="50"/>
      <c r="K300" s="13">
        <f>фев.25!K300+мар.25!H300-мар.25!G300</f>
        <v>23749.580000000005</v>
      </c>
    </row>
    <row r="301" spans="1:12" x14ac:dyDescent="0.25">
      <c r="A301" s="111"/>
      <c r="B301" s="109">
        <v>301</v>
      </c>
      <c r="C301" s="12">
        <v>80097</v>
      </c>
      <c r="D301" s="12">
        <v>82879</v>
      </c>
      <c r="E301" s="13">
        <f t="shared" si="8"/>
        <v>2782</v>
      </c>
      <c r="F301" s="13">
        <v>7.33</v>
      </c>
      <c r="G301" s="13">
        <f t="shared" si="9"/>
        <v>20392.060000000001</v>
      </c>
      <c r="H301" s="13">
        <v>19633.39</v>
      </c>
      <c r="I301" s="109">
        <v>977717</v>
      </c>
      <c r="J301" s="50">
        <v>45720</v>
      </c>
      <c r="K301" s="13">
        <f>фев.25!K301+мар.25!H301-мар.25!G301</f>
        <v>14940.689999999999</v>
      </c>
    </row>
    <row r="302" spans="1:12" x14ac:dyDescent="0.25">
      <c r="A302" s="111"/>
      <c r="B302" s="109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109"/>
      <c r="J302" s="50"/>
      <c r="K302" s="13">
        <f>фев.25!K302+мар.25!H302-мар.25!G302</f>
        <v>0</v>
      </c>
    </row>
    <row r="303" spans="1:12" x14ac:dyDescent="0.25">
      <c r="A303" s="111"/>
      <c r="B303" s="109">
        <v>303</v>
      </c>
      <c r="C303" s="12">
        <v>50300</v>
      </c>
      <c r="D303" s="12">
        <v>50760</v>
      </c>
      <c r="E303" s="13">
        <f t="shared" si="8"/>
        <v>460</v>
      </c>
      <c r="F303" s="70">
        <v>5.13</v>
      </c>
      <c r="G303" s="13">
        <f t="shared" si="9"/>
        <v>2359.7999999999997</v>
      </c>
      <c r="H303" s="13"/>
      <c r="I303" s="109"/>
      <c r="J303" s="50"/>
      <c r="K303" s="13">
        <f>фев.25!K303+мар.25!H303-мар.25!G303</f>
        <v>-2086.2800000000002</v>
      </c>
      <c r="L303" s="77" t="s">
        <v>53</v>
      </c>
    </row>
    <row r="304" spans="1:12" x14ac:dyDescent="0.25">
      <c r="A304" s="111"/>
      <c r="B304" s="109">
        <v>304</v>
      </c>
      <c r="C304" s="12">
        <v>26759</v>
      </c>
      <c r="D304" s="12">
        <v>26796</v>
      </c>
      <c r="E304" s="13">
        <f t="shared" si="8"/>
        <v>37</v>
      </c>
      <c r="F304" s="13">
        <v>7.33</v>
      </c>
      <c r="G304" s="13">
        <f t="shared" si="9"/>
        <v>271.20999999999998</v>
      </c>
      <c r="H304" s="13"/>
      <c r="I304" s="109"/>
      <c r="J304" s="50"/>
      <c r="K304" s="13">
        <f>фев.25!K304+мар.25!H304-мар.25!G304</f>
        <v>1061.7599999999998</v>
      </c>
    </row>
    <row r="305" spans="1:11" x14ac:dyDescent="0.25">
      <c r="A305" s="115"/>
      <c r="B305" s="109">
        <v>305</v>
      </c>
      <c r="C305" s="12">
        <v>5806</v>
      </c>
      <c r="D305" s="12">
        <v>5976</v>
      </c>
      <c r="E305" s="13">
        <f t="shared" si="8"/>
        <v>170</v>
      </c>
      <c r="F305" s="13">
        <v>7.33</v>
      </c>
      <c r="G305" s="13">
        <f t="shared" si="9"/>
        <v>1246.0999999999999</v>
      </c>
      <c r="H305" s="13">
        <v>4485.96</v>
      </c>
      <c r="I305" s="109">
        <v>818397</v>
      </c>
      <c r="J305" s="50">
        <v>45727</v>
      </c>
      <c r="K305" s="13">
        <f>фев.25!K305+мар.25!H305-мар.25!G305</f>
        <v>-1246.0999999999999</v>
      </c>
    </row>
    <row r="306" spans="1:11" x14ac:dyDescent="0.25">
      <c r="A306" s="111"/>
      <c r="B306" s="109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109"/>
      <c r="J306" s="50"/>
      <c r="K306" s="13">
        <f>фев.25!K306+мар.25!H306-мар.25!G306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109"/>
      <c r="J307" s="50"/>
      <c r="K307" s="13">
        <f>фев.25!K307+мар.25!H307-мар.25!G307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109"/>
      <c r="J308" s="50"/>
      <c r="K308" s="13">
        <f>фев.25!K308+мар.25!H308-мар.25!G308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109"/>
      <c r="J309" s="50"/>
      <c r="K309" s="13">
        <f>фев.25!K309+мар.25!H309-мар.25!G309</f>
        <v>0</v>
      </c>
    </row>
    <row r="310" spans="1:11" x14ac:dyDescent="0.25">
      <c r="A310" s="111"/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109"/>
      <c r="J310" s="50"/>
      <c r="K310" s="13">
        <f>фев.25!K310+мар.25!H310-мар.25!G310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109"/>
      <c r="J311" s="50"/>
      <c r="K311" s="13">
        <f>фев.25!K311+мар.25!H311-мар.25!G311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109"/>
      <c r="J312" s="50"/>
      <c r="K312" s="13">
        <f>фев.25!K312+мар.25!H312-мар.25!G312</f>
        <v>0</v>
      </c>
    </row>
    <row r="313" spans="1:11" x14ac:dyDescent="0.25">
      <c r="A313" s="111"/>
      <c r="B313" s="109">
        <v>313</v>
      </c>
      <c r="C313" s="12">
        <v>12487</v>
      </c>
      <c r="D313" s="12">
        <v>12641</v>
      </c>
      <c r="E313" s="13">
        <f t="shared" si="8"/>
        <v>154</v>
      </c>
      <c r="F313" s="13">
        <v>7.33</v>
      </c>
      <c r="G313" s="13">
        <f t="shared" si="9"/>
        <v>1128.82</v>
      </c>
      <c r="H313" s="13"/>
      <c r="I313" s="109"/>
      <c r="J313" s="50"/>
      <c r="K313" s="13">
        <f>фев.25!K313+мар.25!H313-мар.25!G313</f>
        <v>-2360.2600000000002</v>
      </c>
    </row>
    <row r="314" spans="1:11" x14ac:dyDescent="0.25">
      <c r="A314" s="111"/>
      <c r="B314" s="109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109"/>
      <c r="J314" s="50"/>
      <c r="K314" s="13">
        <f>фев.25!K314+мар.25!H314-мар.25!G314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109"/>
      <c r="J315" s="50"/>
      <c r="K315" s="13">
        <f>фев.25!K315+мар.25!H315-мар.25!G315</f>
        <v>0</v>
      </c>
    </row>
    <row r="316" spans="1:11" x14ac:dyDescent="0.25">
      <c r="A316" s="67"/>
      <c r="B316" s="109">
        <v>316</v>
      </c>
      <c r="C316" s="12">
        <v>61342</v>
      </c>
      <c r="D316" s="12">
        <v>62780</v>
      </c>
      <c r="E316" s="13">
        <f t="shared" si="8"/>
        <v>1438</v>
      </c>
      <c r="F316" s="68">
        <v>5.13</v>
      </c>
      <c r="G316" s="13">
        <f t="shared" si="9"/>
        <v>7376.94</v>
      </c>
      <c r="H316" s="13">
        <v>8000</v>
      </c>
      <c r="I316" s="109">
        <v>647912</v>
      </c>
      <c r="J316" s="50">
        <v>45722</v>
      </c>
      <c r="K316" s="13">
        <f>фев.25!K316+мар.25!H316-мар.25!G316</f>
        <v>-7737.9099999999989</v>
      </c>
    </row>
    <row r="317" spans="1:11" x14ac:dyDescent="0.25">
      <c r="A317" s="111"/>
      <c r="B317" s="109">
        <v>317</v>
      </c>
      <c r="C317" s="12">
        <v>14548</v>
      </c>
      <c r="D317" s="12">
        <v>15303</v>
      </c>
      <c r="E317" s="13">
        <f t="shared" si="8"/>
        <v>755</v>
      </c>
      <c r="F317" s="68">
        <v>5.13</v>
      </c>
      <c r="G317" s="13">
        <f t="shared" si="9"/>
        <v>3873.15</v>
      </c>
      <c r="H317" s="13">
        <v>11500</v>
      </c>
      <c r="I317" s="109">
        <v>335729.24700600002</v>
      </c>
      <c r="J317" s="50" t="s">
        <v>63</v>
      </c>
      <c r="K317" s="13">
        <f>фев.25!K317+мар.25!H317-мар.25!G317</f>
        <v>134.95000000000027</v>
      </c>
    </row>
    <row r="318" spans="1:11" x14ac:dyDescent="0.25">
      <c r="A318" s="111"/>
      <c r="B318" s="109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109"/>
      <c r="J318" s="50"/>
      <c r="K318" s="13">
        <f>фев.25!K318+мар.25!H318-мар.25!G318</f>
        <v>0</v>
      </c>
    </row>
    <row r="319" spans="1:11" x14ac:dyDescent="0.25">
      <c r="A319" s="111"/>
      <c r="B319" s="109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109"/>
      <c r="J319" s="50"/>
      <c r="K319" s="13">
        <f>фев.25!K319+мар.25!H319-мар.25!G319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109"/>
      <c r="J320" s="50"/>
      <c r="K320" s="13">
        <f>фев.25!K320+мар.25!H320-мар.25!G320</f>
        <v>0</v>
      </c>
    </row>
    <row r="321" spans="1:12" x14ac:dyDescent="0.25">
      <c r="A321" s="111"/>
      <c r="B321" s="109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109"/>
      <c r="J321" s="50"/>
      <c r="K321" s="13">
        <f>фев.25!K321+мар.25!H321-мар.25!G321</f>
        <v>0</v>
      </c>
    </row>
    <row r="322" spans="1:12" x14ac:dyDescent="0.25">
      <c r="A322" s="111"/>
      <c r="B322" s="109">
        <v>322</v>
      </c>
      <c r="C322" s="12">
        <v>39672</v>
      </c>
      <c r="D322" s="12">
        <v>40503</v>
      </c>
      <c r="E322" s="13">
        <f t="shared" si="8"/>
        <v>831</v>
      </c>
      <c r="F322" s="13">
        <v>7.33</v>
      </c>
      <c r="G322" s="13">
        <f t="shared" si="9"/>
        <v>6091.2300000000005</v>
      </c>
      <c r="H322" s="13"/>
      <c r="I322" s="109"/>
      <c r="J322" s="50"/>
      <c r="K322" s="13">
        <f>фев.25!K322+мар.25!H322-мар.25!G322</f>
        <v>-5492.6500000000005</v>
      </c>
    </row>
    <row r="323" spans="1:12" x14ac:dyDescent="0.25">
      <c r="A323" s="111"/>
      <c r="B323" s="109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109"/>
      <c r="J323" s="50"/>
      <c r="K323" s="13">
        <f>фев.25!K323+мар.25!H323-мар.25!G323</f>
        <v>0</v>
      </c>
    </row>
    <row r="324" spans="1:12" x14ac:dyDescent="0.25">
      <c r="A324" s="111"/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109"/>
      <c r="J324" s="50"/>
      <c r="K324" s="13">
        <f>фев.25!K324+мар.25!H324-мар.25!G324</f>
        <v>0</v>
      </c>
    </row>
    <row r="325" spans="1:12" x14ac:dyDescent="0.25">
      <c r="A325" s="111"/>
      <c r="B325" s="109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109"/>
      <c r="J325" s="50"/>
      <c r="K325" s="13">
        <f>фев.25!K325+мар.25!H325-мар.25!G325</f>
        <v>0</v>
      </c>
    </row>
    <row r="326" spans="1:12" x14ac:dyDescent="0.25">
      <c r="A326" s="111"/>
      <c r="B326" s="109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109"/>
      <c r="J326" s="50"/>
      <c r="K326" s="13">
        <f>фев.25!K326+мар.25!H326-мар.25!G326</f>
        <v>0</v>
      </c>
    </row>
    <row r="327" spans="1:12" x14ac:dyDescent="0.25">
      <c r="A327" s="111"/>
      <c r="B327" s="109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109"/>
      <c r="J327" s="50"/>
      <c r="K327" s="13">
        <f>фев.25!K327+мар.25!H327-мар.25!G327</f>
        <v>0</v>
      </c>
    </row>
    <row r="328" spans="1:12" x14ac:dyDescent="0.25">
      <c r="A328" s="111"/>
      <c r="B328" s="109">
        <v>328</v>
      </c>
      <c r="C328" s="12">
        <v>23151</v>
      </c>
      <c r="D328" s="12">
        <v>23558</v>
      </c>
      <c r="E328" s="13">
        <f t="shared" si="8"/>
        <v>407</v>
      </c>
      <c r="F328" s="13">
        <v>7.33</v>
      </c>
      <c r="G328" s="13">
        <f t="shared" si="9"/>
        <v>2983.31</v>
      </c>
      <c r="H328" s="13">
        <v>10000</v>
      </c>
      <c r="I328" s="109">
        <v>487373</v>
      </c>
      <c r="J328" s="50">
        <v>45721</v>
      </c>
      <c r="K328" s="13">
        <f>фев.25!K328+мар.25!H328-мар.25!G328</f>
        <v>9102.3200000000015</v>
      </c>
    </row>
    <row r="329" spans="1:12" x14ac:dyDescent="0.25">
      <c r="A329" s="111"/>
      <c r="B329" s="109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109"/>
      <c r="J329" s="50"/>
      <c r="K329" s="13">
        <f>фев.25!K329+мар.25!H329-мар.25!G329</f>
        <v>0</v>
      </c>
    </row>
    <row r="330" spans="1:12" x14ac:dyDescent="0.25">
      <c r="A330" s="111"/>
      <c r="B330" s="109">
        <v>330</v>
      </c>
      <c r="C330" s="12">
        <v>7826</v>
      </c>
      <c r="D330" s="12">
        <v>7829</v>
      </c>
      <c r="E330" s="13">
        <f t="shared" si="8"/>
        <v>3</v>
      </c>
      <c r="F330" s="13">
        <v>7.33</v>
      </c>
      <c r="G330" s="13">
        <f t="shared" si="9"/>
        <v>21.990000000000002</v>
      </c>
      <c r="H330" s="13">
        <v>80.63</v>
      </c>
      <c r="I330" s="109">
        <v>395439</v>
      </c>
      <c r="J330" s="50">
        <v>45721</v>
      </c>
      <c r="K330" s="13">
        <f>фев.25!K330+мар.25!H330-мар.25!G330</f>
        <v>36.649999999999991</v>
      </c>
    </row>
    <row r="331" spans="1:12" x14ac:dyDescent="0.25">
      <c r="A331" s="111"/>
      <c r="B331" s="109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109"/>
      <c r="J331" s="50"/>
      <c r="K331" s="13">
        <f>фев.25!K331+мар.25!H331-мар.25!G331</f>
        <v>0</v>
      </c>
    </row>
    <row r="332" spans="1:12" x14ac:dyDescent="0.25">
      <c r="A332" s="111"/>
      <c r="B332" s="109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109"/>
      <c r="J332" s="50"/>
      <c r="K332" s="13">
        <f>фев.25!K332+мар.25!H332-мар.25!G332</f>
        <v>0</v>
      </c>
      <c r="L332" s="77"/>
    </row>
    <row r="333" spans="1:12" x14ac:dyDescent="0.25">
      <c r="A333" s="111"/>
      <c r="B333" s="109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109"/>
      <c r="J333" s="50"/>
      <c r="K333" s="13">
        <f>фев.25!K333+мар.25!H333-мар.25!G333</f>
        <v>0</v>
      </c>
      <c r="L333" s="77"/>
    </row>
    <row r="334" spans="1:12" x14ac:dyDescent="0.25">
      <c r="A334" s="111"/>
      <c r="B334" s="109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109"/>
      <c r="J334" s="50"/>
      <c r="K334" s="13">
        <f>фев.25!K334+мар.25!H334-мар.25!G334</f>
        <v>0</v>
      </c>
    </row>
    <row r="335" spans="1:12" x14ac:dyDescent="0.25">
      <c r="A335" s="111"/>
      <c r="B335" s="109">
        <v>335</v>
      </c>
      <c r="C335" s="12">
        <v>4031</v>
      </c>
      <c r="D335" s="12">
        <v>4063</v>
      </c>
      <c r="E335" s="13">
        <f t="shared" ref="E335:E354" si="10">D335-C335</f>
        <v>32</v>
      </c>
      <c r="F335" s="13">
        <v>7.33</v>
      </c>
      <c r="G335" s="13">
        <f t="shared" ref="G335:G354" si="11">F335*E335</f>
        <v>234.56</v>
      </c>
      <c r="H335" s="13"/>
      <c r="I335" s="109"/>
      <c r="J335" s="50"/>
      <c r="K335" s="13">
        <f>фев.25!K335+мар.25!H335-мар.25!G335</f>
        <v>-410.48</v>
      </c>
    </row>
    <row r="336" spans="1:12" x14ac:dyDescent="0.25">
      <c r="A336" s="111"/>
      <c r="B336" s="109">
        <v>336</v>
      </c>
      <c r="C336" s="12">
        <v>65151</v>
      </c>
      <c r="D336" s="12">
        <v>66153</v>
      </c>
      <c r="E336" s="13">
        <f t="shared" si="10"/>
        <v>1002</v>
      </c>
      <c r="F336" s="68">
        <v>5.13</v>
      </c>
      <c r="G336" s="13">
        <f t="shared" si="11"/>
        <v>5140.26</v>
      </c>
      <c r="H336" s="13">
        <v>7000</v>
      </c>
      <c r="I336" s="109">
        <v>943098.13219699997</v>
      </c>
      <c r="J336" s="50" t="s">
        <v>64</v>
      </c>
      <c r="K336" s="13">
        <f>фев.25!K336+мар.25!H336-мар.25!G336</f>
        <v>-2781.2799999999997</v>
      </c>
    </row>
    <row r="337" spans="1:12" x14ac:dyDescent="0.25">
      <c r="A337" s="111"/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109"/>
      <c r="J337" s="50"/>
      <c r="K337" s="13">
        <f>фев.25!K337+мар.25!H337-мар.25!G337</f>
        <v>0</v>
      </c>
    </row>
    <row r="338" spans="1:12" x14ac:dyDescent="0.25">
      <c r="A338" s="111"/>
      <c r="B338" s="109">
        <v>338</v>
      </c>
      <c r="C338" s="12">
        <v>23462</v>
      </c>
      <c r="D338" s="12">
        <v>23559</v>
      </c>
      <c r="E338" s="13">
        <f t="shared" si="10"/>
        <v>97</v>
      </c>
      <c r="F338" s="13">
        <v>7.33</v>
      </c>
      <c r="G338" s="13">
        <f t="shared" si="11"/>
        <v>711.01</v>
      </c>
      <c r="H338" s="13">
        <v>4500</v>
      </c>
      <c r="I338" s="109">
        <v>140287</v>
      </c>
      <c r="J338" s="50">
        <v>45736</v>
      </c>
      <c r="K338" s="13">
        <f>фев.25!K338+мар.25!H338-мар.25!G338</f>
        <v>7261.57</v>
      </c>
    </row>
    <row r="339" spans="1:12" x14ac:dyDescent="0.25">
      <c r="A339" s="111"/>
      <c r="B339" s="109">
        <v>339</v>
      </c>
      <c r="C339" s="12">
        <v>409</v>
      </c>
      <c r="D339" s="12">
        <v>418</v>
      </c>
      <c r="E339" s="13">
        <f t="shared" si="10"/>
        <v>9</v>
      </c>
      <c r="F339" s="13">
        <v>7.33</v>
      </c>
      <c r="G339" s="13">
        <f t="shared" si="11"/>
        <v>65.97</v>
      </c>
      <c r="H339" s="13"/>
      <c r="I339" s="109"/>
      <c r="J339" s="50"/>
      <c r="K339" s="13">
        <f>фев.25!K339+мар.25!H339-мар.25!G339</f>
        <v>943.44999999999993</v>
      </c>
    </row>
    <row r="340" spans="1:12" x14ac:dyDescent="0.25">
      <c r="A340" s="111"/>
      <c r="B340" s="109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109"/>
      <c r="J340" s="50"/>
      <c r="K340" s="13">
        <f>фев.25!K340+мар.25!H340-мар.25!G340</f>
        <v>0</v>
      </c>
    </row>
    <row r="341" spans="1:12" x14ac:dyDescent="0.25">
      <c r="A341" s="111"/>
      <c r="B341" s="109">
        <v>341</v>
      </c>
      <c r="C341" s="12">
        <v>177265</v>
      </c>
      <c r="D341" s="12">
        <v>180618</v>
      </c>
      <c r="E341" s="13">
        <f t="shared" si="10"/>
        <v>3353</v>
      </c>
      <c r="F341" s="68">
        <v>5.13</v>
      </c>
      <c r="G341" s="13">
        <f t="shared" si="11"/>
        <v>17200.89</v>
      </c>
      <c r="H341" s="13">
        <v>10000</v>
      </c>
      <c r="I341" s="109">
        <v>84027</v>
      </c>
      <c r="J341" s="50">
        <v>45720</v>
      </c>
      <c r="K341" s="13">
        <f>фев.25!K341+мар.25!H341-мар.25!G341</f>
        <v>-16973.66</v>
      </c>
    </row>
    <row r="342" spans="1:12" x14ac:dyDescent="0.25">
      <c r="A342" s="111"/>
      <c r="B342" s="109">
        <v>342</v>
      </c>
      <c r="C342" s="12">
        <v>65264</v>
      </c>
      <c r="D342" s="12">
        <v>65264</v>
      </c>
      <c r="E342" s="13">
        <f t="shared" si="10"/>
        <v>0</v>
      </c>
      <c r="F342" s="13">
        <v>7.33</v>
      </c>
      <c r="G342" s="13">
        <f t="shared" si="11"/>
        <v>0</v>
      </c>
      <c r="H342" s="13"/>
      <c r="I342" s="109"/>
      <c r="J342" s="50"/>
      <c r="K342" s="13">
        <f>фев.25!K342+мар.25!H342-мар.25!G342</f>
        <v>868.06</v>
      </c>
    </row>
    <row r="343" spans="1:12" x14ac:dyDescent="0.25">
      <c r="A343" s="111"/>
      <c r="B343" s="109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109"/>
      <c r="J343" s="50"/>
      <c r="K343" s="13">
        <f>фев.25!K343+мар.25!H343-мар.25!G343</f>
        <v>0</v>
      </c>
    </row>
    <row r="344" spans="1:12" x14ac:dyDescent="0.25">
      <c r="A344" s="111"/>
      <c r="B344" s="109">
        <v>344</v>
      </c>
      <c r="C344" s="12">
        <v>11525</v>
      </c>
      <c r="D344" s="12">
        <v>11525</v>
      </c>
      <c r="E344" s="13">
        <f t="shared" si="10"/>
        <v>0</v>
      </c>
      <c r="F344" s="13">
        <v>7.33</v>
      </c>
      <c r="G344" s="13">
        <f t="shared" si="11"/>
        <v>0</v>
      </c>
      <c r="H344" s="13"/>
      <c r="I344" s="109"/>
      <c r="J344" s="50"/>
      <c r="K344" s="13">
        <f>фев.25!K344+мар.25!H344-мар.25!G344</f>
        <v>0</v>
      </c>
    </row>
    <row r="345" spans="1:12" x14ac:dyDescent="0.25">
      <c r="A345" s="111"/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109"/>
      <c r="J345" s="50"/>
      <c r="K345" s="13">
        <f>фев.25!K345+мар.25!H345-мар.25!G345</f>
        <v>0</v>
      </c>
    </row>
    <row r="346" spans="1:12" x14ac:dyDescent="0.25">
      <c r="A346" s="111"/>
      <c r="B346" s="109">
        <v>346</v>
      </c>
      <c r="C346" s="12">
        <v>36178</v>
      </c>
      <c r="D346" s="12">
        <v>36601</v>
      </c>
      <c r="E346" s="13">
        <f t="shared" si="10"/>
        <v>423</v>
      </c>
      <c r="F346" s="13">
        <v>7.33</v>
      </c>
      <c r="G346" s="13">
        <f t="shared" si="11"/>
        <v>3100.59</v>
      </c>
      <c r="H346" s="13">
        <v>4000</v>
      </c>
      <c r="I346" s="109">
        <v>241</v>
      </c>
      <c r="J346" s="50">
        <v>45747</v>
      </c>
      <c r="K346" s="13">
        <f>фев.25!K346+мар.25!H346-мар.25!G346</f>
        <v>-6166.71</v>
      </c>
    </row>
    <row r="347" spans="1:12" x14ac:dyDescent="0.25">
      <c r="A347" s="111"/>
      <c r="B347" s="109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109"/>
      <c r="J347" s="50"/>
      <c r="K347" s="13">
        <f>фев.25!K347+мар.25!H347-мар.25!G347</f>
        <v>0</v>
      </c>
    </row>
    <row r="348" spans="1:12" x14ac:dyDescent="0.25">
      <c r="A348" s="111"/>
      <c r="B348" s="109">
        <v>348</v>
      </c>
      <c r="C348" s="12">
        <v>29282</v>
      </c>
      <c r="D348" s="12">
        <v>30732</v>
      </c>
      <c r="E348" s="13">
        <f t="shared" si="10"/>
        <v>1450</v>
      </c>
      <c r="F348" s="13">
        <v>7.33</v>
      </c>
      <c r="G348" s="13">
        <f t="shared" si="11"/>
        <v>10628.5</v>
      </c>
      <c r="H348" s="13"/>
      <c r="I348" s="109"/>
      <c r="J348" s="50"/>
      <c r="K348" s="13">
        <f>фев.25!K348+мар.25!H348-мар.25!G348</f>
        <v>-2733.4500000000007</v>
      </c>
    </row>
    <row r="349" spans="1:12" s="6" customFormat="1" x14ac:dyDescent="0.25">
      <c r="A349" s="111"/>
      <c r="B349" s="109">
        <v>349</v>
      </c>
      <c r="C349" s="12">
        <v>119027</v>
      </c>
      <c r="D349" s="12">
        <v>120066</v>
      </c>
      <c r="E349" s="13">
        <f t="shared" si="10"/>
        <v>1039</v>
      </c>
      <c r="F349" s="68">
        <v>5.13</v>
      </c>
      <c r="G349" s="21">
        <f t="shared" si="11"/>
        <v>5330.07</v>
      </c>
      <c r="H349" s="13">
        <v>10850</v>
      </c>
      <c r="I349" s="109">
        <v>346828</v>
      </c>
      <c r="J349" s="50">
        <v>45720</v>
      </c>
      <c r="K349" s="21">
        <f>фев.25!K349+мар.25!H349-мар.25!G349</f>
        <v>3660.7200000000012</v>
      </c>
      <c r="L349"/>
    </row>
    <row r="350" spans="1:12" x14ac:dyDescent="0.25">
      <c r="A350" s="113"/>
      <c r="B350" s="112">
        <v>350</v>
      </c>
      <c r="C350" s="12">
        <v>600</v>
      </c>
      <c r="D350" s="12">
        <v>702</v>
      </c>
      <c r="E350" s="13">
        <f t="shared" si="10"/>
        <v>102</v>
      </c>
      <c r="F350" s="68">
        <v>5.13</v>
      </c>
      <c r="G350" s="13">
        <f t="shared" si="11"/>
        <v>523.26</v>
      </c>
      <c r="H350" s="13"/>
      <c r="I350" s="109"/>
      <c r="J350" s="50"/>
      <c r="K350" s="13">
        <f>фев.25!K350+мар.25!H350-мар.25!G350</f>
        <v>-523.26</v>
      </c>
    </row>
    <row r="351" spans="1:12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109"/>
      <c r="J351" s="50"/>
      <c r="K351" s="13">
        <f>фев.25!K351+мар.25!H351-мар.25!G351</f>
        <v>0</v>
      </c>
    </row>
    <row r="352" spans="1:12" x14ac:dyDescent="0.25">
      <c r="A352" s="57"/>
      <c r="C352" s="12">
        <v>41515</v>
      </c>
      <c r="D352" s="12">
        <v>41940</v>
      </c>
      <c r="E352" s="5">
        <f t="shared" si="10"/>
        <v>425</v>
      </c>
      <c r="F352" s="13">
        <v>7.33</v>
      </c>
      <c r="G352" s="13">
        <f t="shared" si="11"/>
        <v>3115.25</v>
      </c>
      <c r="H352"/>
      <c r="I352" s="2"/>
      <c r="J352"/>
    </row>
    <row r="353" spans="1:10" x14ac:dyDescent="0.25">
      <c r="A353" s="57"/>
      <c r="C353" s="12">
        <v>5383</v>
      </c>
      <c r="D353" s="12">
        <v>6177</v>
      </c>
      <c r="E353" s="5">
        <f t="shared" si="10"/>
        <v>794</v>
      </c>
      <c r="F353" s="13">
        <v>7.33</v>
      </c>
      <c r="G353" s="13">
        <f t="shared" si="11"/>
        <v>5820.02</v>
      </c>
      <c r="H353"/>
      <c r="I353"/>
      <c r="J353"/>
    </row>
    <row r="354" spans="1:10" x14ac:dyDescent="0.25">
      <c r="A354" s="57"/>
      <c r="C354" s="12">
        <v>23499</v>
      </c>
      <c r="D354" s="12">
        <v>24036</v>
      </c>
      <c r="E354" s="5">
        <f t="shared" si="10"/>
        <v>537</v>
      </c>
      <c r="F354" s="13">
        <v>7.33</v>
      </c>
      <c r="G354" s="13">
        <f t="shared" si="11"/>
        <v>3936.21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autoFilter ref="A6:L354" xr:uid="{00000000-0009-0000-0000-000003000000}"/>
  <mergeCells count="9">
    <mergeCell ref="A5:A6"/>
    <mergeCell ref="I5:I6"/>
    <mergeCell ref="A1:K2"/>
    <mergeCell ref="A3:K3"/>
    <mergeCell ref="B5:B6"/>
    <mergeCell ref="C5:G5"/>
    <mergeCell ref="H5:H6"/>
    <mergeCell ref="J5:J6"/>
    <mergeCell ref="K5:K6"/>
  </mergeCells>
  <conditionalFormatting sqref="K1:K1048576">
    <cfRule type="cellIs" dxfId="52" priority="1" operator="lessThan">
      <formula>-0.1</formula>
    </cfRule>
  </conditionalFormatting>
  <pageMargins left="0.25" right="0.25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579"/>
  <sheetViews>
    <sheetView topLeftCell="A151" workbookViewId="0">
      <selection activeCell="D161" sqref="D161"/>
    </sheetView>
  </sheetViews>
  <sheetFormatPr defaultColWidth="9.140625" defaultRowHeight="15.75" x14ac:dyDescent="0.25"/>
  <cols>
    <col min="1" max="1" width="21.140625" bestFit="1" customWidth="1"/>
    <col min="2" max="2" width="9.28515625" style="5" bestFit="1" customWidth="1"/>
    <col min="3" max="3" width="11.7109375" style="5" bestFit="1" customWidth="1"/>
    <col min="4" max="4" width="12.5703125" style="5" customWidth="1"/>
    <col min="5" max="5" width="13" style="5" customWidth="1"/>
    <col min="6" max="6" width="9.28515625" style="5" bestFit="1" customWidth="1"/>
    <col min="7" max="7" width="11.85546875" style="5" customWidth="1"/>
    <col min="8" max="8" width="13.140625" style="5" bestFit="1" customWidth="1"/>
    <col min="9" max="9" width="12.28515625" style="5" customWidth="1"/>
    <col min="10" max="10" width="15" style="5" customWidth="1"/>
    <col min="11" max="11" width="12.42578125" style="5" customWidth="1"/>
    <col min="12" max="12" width="20.85546875" customWidth="1"/>
    <col min="13" max="14" width="9.140625" style="5"/>
    <col min="15" max="15" width="10.85546875" style="5" customWidth="1"/>
    <col min="16" max="16384" width="9.140625" style="5"/>
  </cols>
  <sheetData>
    <row r="1" spans="1:12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3" t="s">
        <v>65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t="s">
        <v>28</v>
      </c>
    </row>
    <row r="4" spans="1:12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09">
        <v>10</v>
      </c>
      <c r="J4" s="109">
        <v>11</v>
      </c>
      <c r="K4" s="109">
        <v>12</v>
      </c>
    </row>
    <row r="5" spans="1:12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30" t="s">
        <v>31</v>
      </c>
      <c r="J5" s="130" t="s">
        <v>32</v>
      </c>
      <c r="K5" s="125" t="s">
        <v>33</v>
      </c>
    </row>
    <row r="6" spans="1:12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29"/>
      <c r="J6" s="129"/>
      <c r="K6" s="125"/>
    </row>
    <row r="7" spans="1:12" x14ac:dyDescent="0.25">
      <c r="A7" s="35"/>
      <c r="B7" s="11">
        <v>0</v>
      </c>
      <c r="C7" s="12">
        <v>6060</v>
      </c>
      <c r="D7" s="12">
        <v>7668</v>
      </c>
      <c r="E7" s="13">
        <f t="shared" ref="E7:E71" si="0">D7-C7</f>
        <v>1608</v>
      </c>
      <c r="F7" s="13">
        <v>7.33</v>
      </c>
      <c r="G7" s="13">
        <f t="shared" ref="G7:G71" si="1">F7*E7</f>
        <v>11786.64</v>
      </c>
      <c r="H7" s="13">
        <v>11786.64</v>
      </c>
      <c r="I7" s="109"/>
      <c r="J7" s="50"/>
      <c r="K7" s="13">
        <f>мар.25!K7+апр.25!H7-апр.25!G7</f>
        <v>0</v>
      </c>
    </row>
    <row r="8" spans="1:12" x14ac:dyDescent="0.25">
      <c r="A8" s="15"/>
      <c r="B8" s="109">
        <v>1</v>
      </c>
      <c r="C8" s="12">
        <v>102694</v>
      </c>
      <c r="D8" s="12">
        <v>104038</v>
      </c>
      <c r="E8" s="13">
        <f t="shared" si="0"/>
        <v>1344</v>
      </c>
      <c r="F8" s="68">
        <v>5.13</v>
      </c>
      <c r="G8" s="13">
        <f t="shared" si="1"/>
        <v>6894.72</v>
      </c>
      <c r="H8" s="13">
        <v>7000</v>
      </c>
      <c r="I8" s="109">
        <v>351989</v>
      </c>
      <c r="J8" s="50">
        <v>45772</v>
      </c>
      <c r="K8" s="13">
        <f>мар.25!K8+апр.25!H8-апр.25!G8</f>
        <v>-1069.7299999999987</v>
      </c>
    </row>
    <row r="9" spans="1:12" x14ac:dyDescent="0.25">
      <c r="A9" s="15"/>
      <c r="B9" s="109">
        <v>2</v>
      </c>
      <c r="C9" s="12">
        <v>1182</v>
      </c>
      <c r="D9" s="12">
        <v>1190</v>
      </c>
      <c r="E9" s="13">
        <f t="shared" si="0"/>
        <v>8</v>
      </c>
      <c r="F9" s="13">
        <v>7.33</v>
      </c>
      <c r="G9" s="13">
        <f t="shared" si="1"/>
        <v>58.64</v>
      </c>
      <c r="H9" s="13"/>
      <c r="I9" s="109"/>
      <c r="J9" s="50"/>
      <c r="K9" s="13">
        <f>мар.25!K9+апр.25!H9-апр.25!G9</f>
        <v>-146.60000000000002</v>
      </c>
    </row>
    <row r="10" spans="1:12" x14ac:dyDescent="0.25">
      <c r="A10" s="115"/>
      <c r="B10" s="109">
        <v>3</v>
      </c>
      <c r="C10" s="12">
        <v>22927</v>
      </c>
      <c r="D10" s="12">
        <v>23087</v>
      </c>
      <c r="E10" s="13">
        <f t="shared" si="0"/>
        <v>160</v>
      </c>
      <c r="F10" s="13">
        <v>7.33</v>
      </c>
      <c r="G10" s="13">
        <f t="shared" si="1"/>
        <v>1172.8</v>
      </c>
      <c r="H10" s="13">
        <v>3753</v>
      </c>
      <c r="I10" s="109">
        <v>573584</v>
      </c>
      <c r="J10" s="50">
        <v>45751</v>
      </c>
      <c r="K10" s="13">
        <f>мар.25!K10+апр.25!H10-апр.25!G10</f>
        <v>4208.82</v>
      </c>
    </row>
    <row r="11" spans="1:12" x14ac:dyDescent="0.25">
      <c r="A11" s="111"/>
      <c r="B11" s="109">
        <v>4</v>
      </c>
      <c r="C11" s="12">
        <v>68564</v>
      </c>
      <c r="D11" s="12">
        <v>69200</v>
      </c>
      <c r="E11" s="13">
        <f t="shared" si="0"/>
        <v>636</v>
      </c>
      <c r="F11" s="93">
        <v>0</v>
      </c>
      <c r="G11" s="13">
        <f t="shared" si="1"/>
        <v>0</v>
      </c>
      <c r="H11" s="13"/>
      <c r="I11" s="109"/>
      <c r="J11" s="50"/>
      <c r="K11" s="13">
        <f>мар.25!K11+апр.25!H11-апр.25!G11</f>
        <v>0</v>
      </c>
      <c r="L11">
        <v>14950743</v>
      </c>
    </row>
    <row r="12" spans="1:12" x14ac:dyDescent="0.25">
      <c r="A12" s="111"/>
      <c r="B12" s="109">
        <v>5</v>
      </c>
      <c r="C12" s="12">
        <v>72382</v>
      </c>
      <c r="D12" s="12">
        <v>73001</v>
      </c>
      <c r="E12" s="13">
        <f t="shared" si="0"/>
        <v>619</v>
      </c>
      <c r="F12" s="13">
        <v>7.33</v>
      </c>
      <c r="G12" s="13">
        <f t="shared" si="1"/>
        <v>4537.2700000000004</v>
      </c>
      <c r="H12" s="13">
        <v>5000</v>
      </c>
      <c r="I12" s="109">
        <v>273602</v>
      </c>
      <c r="J12" s="50">
        <v>45768</v>
      </c>
      <c r="K12" s="13">
        <f>мар.25!K12+апр.25!H12-апр.25!G12</f>
        <v>-4660.1500000000005</v>
      </c>
    </row>
    <row r="13" spans="1:12" x14ac:dyDescent="0.25">
      <c r="A13" s="111"/>
      <c r="B13" s="109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109"/>
      <c r="J13" s="50"/>
      <c r="K13" s="13">
        <f>мар.25!K13+апр.25!H13-апр.25!G13</f>
        <v>0</v>
      </c>
    </row>
    <row r="14" spans="1:12" x14ac:dyDescent="0.25">
      <c r="A14" s="111"/>
      <c r="B14" s="109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>
        <v>2260</v>
      </c>
      <c r="I14" s="109">
        <v>916422</v>
      </c>
      <c r="J14" s="50">
        <v>45758</v>
      </c>
      <c r="K14" s="13">
        <f>мар.25!K14+апр.25!H14-апр.25!G14</f>
        <v>-56.279999999999745</v>
      </c>
    </row>
    <row r="15" spans="1:12" x14ac:dyDescent="0.25">
      <c r="A15" s="111"/>
      <c r="B15" s="109">
        <v>8</v>
      </c>
      <c r="C15" s="12">
        <v>50070</v>
      </c>
      <c r="D15" s="12">
        <v>50563</v>
      </c>
      <c r="E15" s="13">
        <f t="shared" si="0"/>
        <v>493</v>
      </c>
      <c r="F15" s="13">
        <v>7.33</v>
      </c>
      <c r="G15" s="13">
        <f t="shared" si="1"/>
        <v>3613.69</v>
      </c>
      <c r="H15" s="13">
        <v>5000</v>
      </c>
      <c r="I15" s="109">
        <v>577073</v>
      </c>
      <c r="J15" s="50">
        <v>45751</v>
      </c>
      <c r="K15" s="13">
        <f>мар.25!K15+апр.25!H15-апр.25!G15</f>
        <v>1699.3399999999997</v>
      </c>
    </row>
    <row r="16" spans="1:12" x14ac:dyDescent="0.25">
      <c r="A16" s="115"/>
      <c r="B16" s="109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109"/>
      <c r="J16" s="50"/>
      <c r="K16" s="13">
        <f>мар.25!K16+апр.25!H16-апр.25!G16</f>
        <v>0</v>
      </c>
    </row>
    <row r="17" spans="1:12" x14ac:dyDescent="0.25">
      <c r="A17" s="111"/>
      <c r="B17" s="109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109"/>
      <c r="J17" s="50"/>
      <c r="K17" s="13">
        <f>мар.25!K17+апр.25!H17-апр.25!G17</f>
        <v>0</v>
      </c>
    </row>
    <row r="18" spans="1:12" x14ac:dyDescent="0.25">
      <c r="A18" s="111"/>
      <c r="B18" s="109">
        <v>11</v>
      </c>
      <c r="C18" s="12">
        <v>44392</v>
      </c>
      <c r="D18" s="12">
        <v>44678</v>
      </c>
      <c r="E18" s="13">
        <f t="shared" si="0"/>
        <v>286</v>
      </c>
      <c r="F18" s="13">
        <v>7.33</v>
      </c>
      <c r="G18" s="13">
        <f t="shared" si="1"/>
        <v>2096.38</v>
      </c>
      <c r="H18" s="13">
        <v>13435.89</v>
      </c>
      <c r="I18" s="109">
        <v>322281</v>
      </c>
      <c r="J18" s="50">
        <v>45770</v>
      </c>
      <c r="K18" s="13">
        <f>мар.25!K18+апр.25!H18-апр.25!G18</f>
        <v>2301.62</v>
      </c>
    </row>
    <row r="19" spans="1:12" x14ac:dyDescent="0.25">
      <c r="A19" s="15"/>
      <c r="B19" s="109">
        <v>12</v>
      </c>
      <c r="C19" s="12">
        <v>61111</v>
      </c>
      <c r="D19" s="12">
        <v>62905</v>
      </c>
      <c r="E19" s="13">
        <f t="shared" si="0"/>
        <v>1794</v>
      </c>
      <c r="F19" s="68">
        <v>5.13</v>
      </c>
      <c r="G19" s="13">
        <f t="shared" si="1"/>
        <v>9203.2199999999993</v>
      </c>
      <c r="H19" s="13">
        <v>5853.33</v>
      </c>
      <c r="I19" s="109">
        <v>692012</v>
      </c>
      <c r="J19" s="50">
        <v>45751</v>
      </c>
      <c r="K19" s="13">
        <f>мар.25!K19+апр.25!H19-апр.25!G19</f>
        <v>-2399.2499999999991</v>
      </c>
    </row>
    <row r="20" spans="1:12" x14ac:dyDescent="0.25">
      <c r="A20" s="15"/>
      <c r="B20" s="109">
        <v>13</v>
      </c>
      <c r="C20" s="12">
        <v>64024</v>
      </c>
      <c r="D20" s="12">
        <v>64614</v>
      </c>
      <c r="E20" s="13">
        <f t="shared" si="0"/>
        <v>590</v>
      </c>
      <c r="F20" s="68">
        <v>5.13</v>
      </c>
      <c r="G20" s="13">
        <f t="shared" si="1"/>
        <v>3026.7</v>
      </c>
      <c r="H20" s="13">
        <v>5000</v>
      </c>
      <c r="I20" s="109">
        <v>308453</v>
      </c>
      <c r="J20" s="50">
        <v>45756</v>
      </c>
      <c r="K20" s="13">
        <f>мар.25!K20+апр.25!H20-апр.25!G20</f>
        <v>-3047.3399999999992</v>
      </c>
      <c r="L20">
        <v>14924428</v>
      </c>
    </row>
    <row r="21" spans="1:12" x14ac:dyDescent="0.25">
      <c r="A21" s="15"/>
      <c r="B21" s="109">
        <v>14</v>
      </c>
      <c r="C21" s="12">
        <v>137719</v>
      </c>
      <c r="D21" s="12">
        <v>139118</v>
      </c>
      <c r="E21" s="13">
        <f t="shared" si="0"/>
        <v>1399</v>
      </c>
      <c r="F21" s="68">
        <v>5.13</v>
      </c>
      <c r="G21" s="13">
        <f t="shared" si="1"/>
        <v>7176.87</v>
      </c>
      <c r="H21" s="13">
        <v>5000</v>
      </c>
      <c r="I21" s="109">
        <v>646607</v>
      </c>
      <c r="J21" s="50">
        <v>45749</v>
      </c>
      <c r="K21" s="13">
        <f>мар.25!K21+апр.25!H21-апр.25!G21</f>
        <v>1916.1100000000015</v>
      </c>
    </row>
    <row r="22" spans="1:12" x14ac:dyDescent="0.25">
      <c r="A22" s="111"/>
      <c r="B22" s="109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109"/>
      <c r="J22" s="50"/>
      <c r="K22" s="13">
        <f>мар.25!K22+апр.25!H22-апр.25!G22</f>
        <v>0</v>
      </c>
    </row>
    <row r="23" spans="1:12" x14ac:dyDescent="0.25">
      <c r="A23" s="16"/>
      <c r="B23" s="109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109"/>
      <c r="J23" s="50"/>
      <c r="K23" s="13">
        <f>мар.25!K23+апр.25!H23-апр.25!G23</f>
        <v>0</v>
      </c>
    </row>
    <row r="24" spans="1:12" x14ac:dyDescent="0.25">
      <c r="A24" s="51"/>
      <c r="B24" s="109">
        <v>17</v>
      </c>
      <c r="C24" s="12">
        <v>160737</v>
      </c>
      <c r="D24" s="12">
        <v>162680</v>
      </c>
      <c r="E24" s="13">
        <f t="shared" si="0"/>
        <v>1943</v>
      </c>
      <c r="F24" s="68">
        <v>5.13</v>
      </c>
      <c r="G24" s="13">
        <f t="shared" si="1"/>
        <v>9967.59</v>
      </c>
      <c r="H24" s="13">
        <v>11937.51</v>
      </c>
      <c r="I24" s="109">
        <v>119294</v>
      </c>
      <c r="J24" s="50">
        <v>45755</v>
      </c>
      <c r="K24" s="13">
        <f>мар.25!K24+апр.25!H24-апр.25!G24</f>
        <v>4473.3600000000006</v>
      </c>
    </row>
    <row r="25" spans="1:12" x14ac:dyDescent="0.25">
      <c r="A25" s="111"/>
      <c r="B25" s="109">
        <v>18</v>
      </c>
      <c r="C25" s="12">
        <v>23164</v>
      </c>
      <c r="D25" s="12">
        <v>23271</v>
      </c>
      <c r="E25" s="13">
        <f t="shared" si="0"/>
        <v>107</v>
      </c>
      <c r="F25" s="13">
        <v>7.33</v>
      </c>
      <c r="G25" s="13">
        <f t="shared" si="1"/>
        <v>784.31000000000006</v>
      </c>
      <c r="H25" s="13"/>
      <c r="I25" s="109"/>
      <c r="J25" s="50"/>
      <c r="K25" s="13">
        <f>мар.25!K25+апр.25!H25-апр.25!G25</f>
        <v>-2886.2899999999991</v>
      </c>
    </row>
    <row r="26" spans="1:12" x14ac:dyDescent="0.25">
      <c r="A26" s="111"/>
      <c r="B26" s="109">
        <v>19</v>
      </c>
      <c r="C26" s="12">
        <v>7464</v>
      </c>
      <c r="D26" s="12">
        <v>7468</v>
      </c>
      <c r="E26" s="13">
        <f t="shared" si="0"/>
        <v>4</v>
      </c>
      <c r="F26" s="13">
        <v>7.33</v>
      </c>
      <c r="G26" s="13">
        <f t="shared" si="1"/>
        <v>29.32</v>
      </c>
      <c r="H26" s="13">
        <v>500</v>
      </c>
      <c r="I26" s="109">
        <v>122901</v>
      </c>
      <c r="J26" s="50">
        <v>45751</v>
      </c>
      <c r="K26" s="13">
        <f>мар.25!K26+апр.25!H26-апр.25!G26</f>
        <v>1912.0400000000002</v>
      </c>
    </row>
    <row r="27" spans="1:12" x14ac:dyDescent="0.25">
      <c r="A27" s="15"/>
      <c r="B27" s="109">
        <v>20</v>
      </c>
      <c r="C27" s="12">
        <v>9089</v>
      </c>
      <c r="D27" s="12">
        <v>9227</v>
      </c>
      <c r="E27" s="13">
        <f t="shared" si="0"/>
        <v>138</v>
      </c>
      <c r="F27" s="68">
        <v>5.13</v>
      </c>
      <c r="G27" s="13">
        <f t="shared" si="1"/>
        <v>707.93999999999994</v>
      </c>
      <c r="H27" s="13">
        <v>338</v>
      </c>
      <c r="I27" s="109">
        <v>983532</v>
      </c>
      <c r="J27" s="50">
        <v>45753</v>
      </c>
      <c r="K27" s="13">
        <f>мар.25!K27+апр.25!H27-апр.25!G27</f>
        <v>157.0200000000001</v>
      </c>
    </row>
    <row r="28" spans="1:12" x14ac:dyDescent="0.25">
      <c r="A28" s="111"/>
      <c r="B28" s="109">
        <v>21</v>
      </c>
      <c r="C28" s="12">
        <v>1125</v>
      </c>
      <c r="D28" s="12">
        <v>1129</v>
      </c>
      <c r="E28" s="13">
        <f t="shared" si="0"/>
        <v>4</v>
      </c>
      <c r="F28" s="13">
        <v>7.33</v>
      </c>
      <c r="G28" s="13">
        <f t="shared" si="1"/>
        <v>29.32</v>
      </c>
      <c r="H28" s="13"/>
      <c r="I28" s="109"/>
      <c r="J28" s="50"/>
      <c r="K28" s="13">
        <f>мар.25!K28+апр.25!H28-апр.25!G28</f>
        <v>-29.32</v>
      </c>
    </row>
    <row r="29" spans="1:12" x14ac:dyDescent="0.25">
      <c r="A29" s="111"/>
      <c r="B29" s="109">
        <v>22</v>
      </c>
      <c r="C29" s="12">
        <v>28168</v>
      </c>
      <c r="D29" s="12">
        <v>29225</v>
      </c>
      <c r="E29" s="13">
        <f t="shared" si="0"/>
        <v>1057</v>
      </c>
      <c r="F29" s="70">
        <v>5.13</v>
      </c>
      <c r="G29" s="13">
        <f t="shared" si="1"/>
        <v>5422.41</v>
      </c>
      <c r="H29" s="13">
        <v>5100</v>
      </c>
      <c r="I29" s="109">
        <v>582923</v>
      </c>
      <c r="J29" s="50">
        <v>45761</v>
      </c>
      <c r="K29" s="13">
        <f>мар.25!K29+апр.25!H29-апр.25!G29</f>
        <v>-5390.3399999999992</v>
      </c>
    </row>
    <row r="30" spans="1:12" x14ac:dyDescent="0.25">
      <c r="A30" s="111"/>
      <c r="B30" s="109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109"/>
      <c r="J30" s="50"/>
      <c r="K30" s="13">
        <f>мар.25!K30+апр.25!H30-апр.25!G30</f>
        <v>0</v>
      </c>
    </row>
    <row r="31" spans="1:12" x14ac:dyDescent="0.25">
      <c r="A31" s="111"/>
      <c r="B31" s="109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109"/>
      <c r="J31" s="50"/>
      <c r="K31" s="13">
        <f>мар.25!K31+апр.25!H31-апр.25!G31</f>
        <v>0</v>
      </c>
    </row>
    <row r="32" spans="1:12" x14ac:dyDescent="0.25">
      <c r="A32" s="15"/>
      <c r="B32" s="109">
        <v>25</v>
      </c>
      <c r="C32" s="12">
        <v>4809</v>
      </c>
      <c r="D32" s="12">
        <v>5092</v>
      </c>
      <c r="E32" s="13">
        <f t="shared" si="0"/>
        <v>283</v>
      </c>
      <c r="F32" s="70">
        <v>5.13</v>
      </c>
      <c r="G32" s="13">
        <f t="shared" si="1"/>
        <v>1451.79</v>
      </c>
      <c r="H32" s="13">
        <v>4000</v>
      </c>
      <c r="I32" s="109">
        <v>643556</v>
      </c>
      <c r="J32" s="50">
        <v>45749</v>
      </c>
      <c r="K32" s="13">
        <f>мар.25!K32+апр.25!H32-апр.25!G32</f>
        <v>3422.2400000000007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109"/>
      <c r="J33" s="50"/>
      <c r="K33" s="13">
        <f>мар.25!K33+апр.25!H33-апр.25!G33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109"/>
      <c r="J34" s="50"/>
      <c r="K34" s="13">
        <f>мар.25!K34+апр.25!H34-апр.25!G34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109"/>
      <c r="J35" s="50"/>
      <c r="K35" s="13">
        <f>мар.25!K35+апр.25!H35-апр.25!G35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109"/>
      <c r="J36" s="50"/>
      <c r="K36" s="13">
        <f>мар.25!K36+апр.25!H36-апр.25!G36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109"/>
      <c r="J37" s="50"/>
      <c r="K37" s="13">
        <f>мар.25!K37+апр.25!H37-апр.25!G37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109"/>
      <c r="J38" s="50"/>
      <c r="K38" s="13">
        <f>мар.25!K38+апр.25!H38-апр.25!G38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109"/>
      <c r="J39" s="50"/>
      <c r="K39" s="13">
        <f>мар.25!K39+апр.25!H39-апр.25!G39</f>
        <v>0</v>
      </c>
    </row>
    <row r="40" spans="1:11" x14ac:dyDescent="0.25">
      <c r="A40" s="111"/>
      <c r="B40" s="109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109"/>
      <c r="J40" s="50"/>
      <c r="K40" s="13">
        <f>мар.25!K40+апр.25!H40-апр.25!G40</f>
        <v>0</v>
      </c>
    </row>
    <row r="41" spans="1:11" x14ac:dyDescent="0.25">
      <c r="A41" s="111"/>
      <c r="B41" s="109">
        <v>36</v>
      </c>
      <c r="C41" s="12">
        <v>25227</v>
      </c>
      <c r="D41" s="12">
        <v>25864</v>
      </c>
      <c r="E41" s="13">
        <f t="shared" si="0"/>
        <v>637</v>
      </c>
      <c r="F41" s="13">
        <v>7.33</v>
      </c>
      <c r="G41" s="13">
        <f t="shared" si="1"/>
        <v>4669.21</v>
      </c>
      <c r="H41" s="13"/>
      <c r="I41" s="109"/>
      <c r="J41" s="50"/>
      <c r="K41" s="13">
        <f>мар.25!K41+апр.25!H41-апр.25!G41</f>
        <v>-13597.150000000001</v>
      </c>
    </row>
    <row r="42" spans="1:11" x14ac:dyDescent="0.25">
      <c r="A42" s="111"/>
      <c r="B42" s="109">
        <v>37</v>
      </c>
      <c r="C42" s="12">
        <v>124008</v>
      </c>
      <c r="D42" s="12">
        <v>125053</v>
      </c>
      <c r="E42" s="13">
        <f t="shared" si="0"/>
        <v>1045</v>
      </c>
      <c r="F42" s="13">
        <v>7.33</v>
      </c>
      <c r="G42" s="13">
        <f t="shared" si="1"/>
        <v>7659.85</v>
      </c>
      <c r="H42" s="13">
        <v>1485</v>
      </c>
      <c r="I42" s="109">
        <v>779642</v>
      </c>
      <c r="J42" s="50">
        <v>45748</v>
      </c>
      <c r="K42" s="13">
        <f>мар.25!K42+апр.25!H42-апр.25!G42</f>
        <v>-24803.1</v>
      </c>
    </row>
    <row r="43" spans="1:11" x14ac:dyDescent="0.25">
      <c r="A43" s="111"/>
      <c r="B43" s="109">
        <v>38</v>
      </c>
      <c r="C43" s="12">
        <v>1084</v>
      </c>
      <c r="D43" s="12">
        <v>1084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109"/>
      <c r="J43" s="50"/>
      <c r="K43" s="13">
        <f>мар.25!K43+апр.25!H43-апр.25!G43</f>
        <v>-7.33</v>
      </c>
    </row>
    <row r="44" spans="1:11" x14ac:dyDescent="0.25">
      <c r="A44" s="111"/>
      <c r="B44" s="109">
        <v>39</v>
      </c>
      <c r="C44" s="12">
        <v>20803</v>
      </c>
      <c r="D44" s="12">
        <v>21196</v>
      </c>
      <c r="E44" s="13">
        <f t="shared" si="0"/>
        <v>393</v>
      </c>
      <c r="F44" s="70">
        <v>5.13</v>
      </c>
      <c r="G44" s="13">
        <f t="shared" si="1"/>
        <v>2016.09</v>
      </c>
      <c r="H44" s="13">
        <v>7653.96</v>
      </c>
      <c r="I44" s="109">
        <v>72708.491284999996</v>
      </c>
      <c r="J44" s="50">
        <v>45757</v>
      </c>
      <c r="K44" s="13">
        <f>мар.25!K44+апр.25!H44-апр.25!G44</f>
        <v>3147.8999999999996</v>
      </c>
    </row>
    <row r="45" spans="1:11" x14ac:dyDescent="0.25">
      <c r="A45" s="111"/>
      <c r="B45" s="109">
        <v>40</v>
      </c>
      <c r="C45" s="12">
        <v>5857</v>
      </c>
      <c r="D45" s="12">
        <v>5965</v>
      </c>
      <c r="E45" s="13">
        <f t="shared" si="0"/>
        <v>108</v>
      </c>
      <c r="F45" s="13">
        <v>7.33</v>
      </c>
      <c r="G45" s="13">
        <f t="shared" si="1"/>
        <v>791.64</v>
      </c>
      <c r="H45" s="13"/>
      <c r="I45" s="109"/>
      <c r="J45" s="50"/>
      <c r="K45" s="13">
        <f>мар.25!K45+апр.25!H45-апр.25!G45</f>
        <v>-791.64</v>
      </c>
    </row>
    <row r="46" spans="1:11" x14ac:dyDescent="0.25">
      <c r="A46" s="111"/>
      <c r="B46" s="109">
        <v>41</v>
      </c>
      <c r="C46" s="12">
        <v>9364</v>
      </c>
      <c r="D46" s="12">
        <v>9441</v>
      </c>
      <c r="E46" s="13">
        <f t="shared" si="0"/>
        <v>77</v>
      </c>
      <c r="F46" s="68">
        <v>5.13</v>
      </c>
      <c r="G46" s="13">
        <f t="shared" si="1"/>
        <v>395.01</v>
      </c>
      <c r="H46" s="13"/>
      <c r="I46" s="109"/>
      <c r="J46" s="50"/>
      <c r="K46" s="13">
        <f>мар.25!K46+апр.25!H46-апр.25!G46</f>
        <v>4604.99</v>
      </c>
    </row>
    <row r="47" spans="1:11" x14ac:dyDescent="0.25">
      <c r="A47" s="111"/>
      <c r="B47" s="109">
        <v>42</v>
      </c>
      <c r="C47" s="12">
        <v>77042</v>
      </c>
      <c r="D47" s="12">
        <v>77540</v>
      </c>
      <c r="E47" s="13">
        <f t="shared" si="0"/>
        <v>498</v>
      </c>
      <c r="F47" s="13">
        <v>7.33</v>
      </c>
      <c r="G47" s="13">
        <f t="shared" si="1"/>
        <v>3650.34</v>
      </c>
      <c r="H47" s="13"/>
      <c r="I47" s="109"/>
      <c r="J47" s="50"/>
      <c r="K47" s="13">
        <f>мар.25!K47+апр.25!H47-апр.25!G47</f>
        <v>-3672.3300000000017</v>
      </c>
    </row>
    <row r="48" spans="1:11" x14ac:dyDescent="0.25">
      <c r="A48" s="111"/>
      <c r="B48" s="109">
        <v>43</v>
      </c>
      <c r="C48" s="12">
        <v>9589</v>
      </c>
      <c r="D48" s="12">
        <v>9643</v>
      </c>
      <c r="E48" s="13">
        <f t="shared" si="0"/>
        <v>54</v>
      </c>
      <c r="F48" s="68">
        <v>5.13</v>
      </c>
      <c r="G48" s="13">
        <f t="shared" si="1"/>
        <v>277.02</v>
      </c>
      <c r="H48" s="13">
        <v>2000</v>
      </c>
      <c r="I48" s="109">
        <v>988739</v>
      </c>
      <c r="J48" s="50">
        <v>45765</v>
      </c>
      <c r="K48" s="13">
        <f>мар.25!K48+апр.25!H48-апр.25!G48</f>
        <v>6722.98</v>
      </c>
    </row>
    <row r="49" spans="1:11" x14ac:dyDescent="0.25">
      <c r="A49" s="111"/>
      <c r="B49" s="109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109"/>
      <c r="J49" s="50"/>
      <c r="K49" s="13">
        <f>мар.25!K49+апр.25!H49-апр.25!G49</f>
        <v>0</v>
      </c>
    </row>
    <row r="50" spans="1:11" x14ac:dyDescent="0.25">
      <c r="A50" s="111"/>
      <c r="B50" s="109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109"/>
      <c r="J50" s="50"/>
      <c r="K50" s="13">
        <f>мар.25!K50+апр.25!H50-апр.25!G50</f>
        <v>-21.990000000000002</v>
      </c>
    </row>
    <row r="51" spans="1:11" x14ac:dyDescent="0.25">
      <c r="A51" s="111"/>
      <c r="B51" s="109">
        <v>46</v>
      </c>
      <c r="C51" s="12">
        <v>11673</v>
      </c>
      <c r="D51" s="12">
        <v>11688</v>
      </c>
      <c r="E51" s="13">
        <f t="shared" si="0"/>
        <v>15</v>
      </c>
      <c r="F51" s="68">
        <v>5.13</v>
      </c>
      <c r="G51" s="13">
        <f t="shared" si="1"/>
        <v>76.95</v>
      </c>
      <c r="H51" s="13">
        <v>3000</v>
      </c>
      <c r="I51" s="109">
        <v>866342</v>
      </c>
      <c r="J51" s="50">
        <v>45774</v>
      </c>
      <c r="K51" s="13">
        <f>мар.25!K51+апр.25!H51-апр.25!G51</f>
        <v>2917.92</v>
      </c>
    </row>
    <row r="52" spans="1:11" x14ac:dyDescent="0.25">
      <c r="A52" s="111"/>
      <c r="B52" s="109">
        <v>47</v>
      </c>
      <c r="C52" s="12">
        <v>8937</v>
      </c>
      <c r="D52" s="12">
        <v>9013</v>
      </c>
      <c r="E52" s="13">
        <f t="shared" si="0"/>
        <v>76</v>
      </c>
      <c r="F52" s="13">
        <v>7.33</v>
      </c>
      <c r="G52" s="13">
        <f t="shared" si="1"/>
        <v>557.08000000000004</v>
      </c>
      <c r="H52" s="13">
        <v>1000</v>
      </c>
      <c r="I52" s="109">
        <v>20909</v>
      </c>
      <c r="J52" s="50">
        <v>45750</v>
      </c>
      <c r="K52" s="13">
        <f>мар.25!K52+апр.25!H52-апр.25!G52</f>
        <v>309.89</v>
      </c>
    </row>
    <row r="53" spans="1:11" x14ac:dyDescent="0.25">
      <c r="A53" s="115"/>
      <c r="B53" s="109">
        <v>48</v>
      </c>
      <c r="C53" s="12">
        <v>15083</v>
      </c>
      <c r="D53" s="12">
        <v>15115</v>
      </c>
      <c r="E53" s="13">
        <f t="shared" si="0"/>
        <v>32</v>
      </c>
      <c r="F53" s="68">
        <v>5.13</v>
      </c>
      <c r="G53" s="13">
        <f t="shared" si="1"/>
        <v>164.16</v>
      </c>
      <c r="H53" s="13"/>
      <c r="I53" s="109"/>
      <c r="J53" s="50"/>
      <c r="K53" s="13">
        <f>мар.25!K53+апр.25!H53-апр.25!G53</f>
        <v>1012.65</v>
      </c>
    </row>
    <row r="54" spans="1:11" x14ac:dyDescent="0.25">
      <c r="A54" s="111"/>
      <c r="B54" s="109">
        <v>49</v>
      </c>
      <c r="C54" s="12">
        <v>445</v>
      </c>
      <c r="D54" s="12">
        <v>468</v>
      </c>
      <c r="E54" s="13">
        <f t="shared" si="0"/>
        <v>23</v>
      </c>
      <c r="F54" s="13">
        <v>7.33</v>
      </c>
      <c r="G54" s="13">
        <f t="shared" si="1"/>
        <v>168.59</v>
      </c>
      <c r="H54" s="13"/>
      <c r="I54" s="109"/>
      <c r="J54" s="50"/>
      <c r="K54" s="13">
        <f>мар.25!K54+апр.25!H54-апр.25!G54</f>
        <v>748.13</v>
      </c>
    </row>
    <row r="55" spans="1:11" x14ac:dyDescent="0.25">
      <c r="A55" s="111"/>
      <c r="B55" s="109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109"/>
      <c r="J55" s="50"/>
      <c r="K55" s="13">
        <f>мар.25!K55+апр.25!H55-апр.25!G55</f>
        <v>500</v>
      </c>
    </row>
    <row r="56" spans="1:11" x14ac:dyDescent="0.25">
      <c r="A56" s="111"/>
      <c r="B56" s="109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109"/>
      <c r="J56" s="50"/>
      <c r="K56" s="13">
        <f>мар.25!K56+апр.25!H56-апр.25!G56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109"/>
      <c r="J57" s="50"/>
      <c r="K57" s="13">
        <f>мар.25!K57+апр.25!H57-апр.25!G57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109"/>
      <c r="J58" s="50"/>
      <c r="K58" s="13">
        <f>мар.25!K58+апр.25!H58-апр.25!G58</f>
        <v>0</v>
      </c>
    </row>
    <row r="59" spans="1:11" x14ac:dyDescent="0.25">
      <c r="A59" s="115"/>
      <c r="B59" s="109">
        <v>54</v>
      </c>
      <c r="C59" s="12">
        <v>109356</v>
      </c>
      <c r="D59" s="12">
        <v>110598</v>
      </c>
      <c r="E59" s="13">
        <f t="shared" si="0"/>
        <v>1242</v>
      </c>
      <c r="F59" s="70">
        <v>5.13</v>
      </c>
      <c r="G59" s="13">
        <f t="shared" si="1"/>
        <v>6371.46</v>
      </c>
      <c r="H59" s="13">
        <v>12953.25</v>
      </c>
      <c r="I59" s="109">
        <v>679148</v>
      </c>
      <c r="J59" s="50">
        <v>45750</v>
      </c>
      <c r="K59" s="13">
        <f>мар.25!K59+апр.25!H59-апр.25!G59</f>
        <v>-6371.46</v>
      </c>
    </row>
    <row r="60" spans="1:11" x14ac:dyDescent="0.25">
      <c r="A60" s="111"/>
      <c r="B60" s="109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109"/>
      <c r="J60" s="50"/>
      <c r="K60" s="13">
        <f>мар.25!K60+апр.25!H60-апр.25!G60</f>
        <v>0</v>
      </c>
    </row>
    <row r="61" spans="1:11" x14ac:dyDescent="0.25">
      <c r="A61" s="111"/>
      <c r="B61" s="109">
        <v>56</v>
      </c>
      <c r="C61" s="12">
        <v>1596</v>
      </c>
      <c r="D61" s="12">
        <v>1615</v>
      </c>
      <c r="E61" s="13">
        <f t="shared" si="0"/>
        <v>19</v>
      </c>
      <c r="F61" s="13">
        <v>7.33</v>
      </c>
      <c r="G61" s="13">
        <f t="shared" si="1"/>
        <v>139.27000000000001</v>
      </c>
      <c r="H61" s="13"/>
      <c r="I61" s="109"/>
      <c r="J61" s="50"/>
      <c r="K61" s="13">
        <f>мар.25!K61+апр.25!H61-апр.25!G61</f>
        <v>-1099.5</v>
      </c>
    </row>
    <row r="62" spans="1:11" x14ac:dyDescent="0.25">
      <c r="A62" s="111"/>
      <c r="B62" s="109">
        <v>57</v>
      </c>
      <c r="C62" s="12">
        <v>23789</v>
      </c>
      <c r="D62" s="12">
        <v>24774</v>
      </c>
      <c r="E62" s="13">
        <f t="shared" si="0"/>
        <v>985</v>
      </c>
      <c r="F62" s="70">
        <v>5.13</v>
      </c>
      <c r="G62" s="13">
        <f t="shared" si="1"/>
        <v>5053.05</v>
      </c>
      <c r="H62" s="13">
        <v>8000</v>
      </c>
      <c r="I62" s="109">
        <v>744309</v>
      </c>
      <c r="J62" s="50">
        <v>45770</v>
      </c>
      <c r="K62" s="13">
        <f>мар.25!K62+апр.25!H62-апр.25!G62</f>
        <v>8456.3300000000017</v>
      </c>
    </row>
    <row r="63" spans="1:11" x14ac:dyDescent="0.25">
      <c r="A63" s="111"/>
      <c r="B63" s="109">
        <v>58</v>
      </c>
      <c r="C63" s="12">
        <v>22641</v>
      </c>
      <c r="D63" s="12">
        <v>22871</v>
      </c>
      <c r="E63" s="13">
        <f t="shared" si="0"/>
        <v>230</v>
      </c>
      <c r="F63" s="70">
        <v>5.13</v>
      </c>
      <c r="G63" s="13">
        <f t="shared" si="1"/>
        <v>1179.8999999999999</v>
      </c>
      <c r="H63" s="13"/>
      <c r="I63" s="109"/>
      <c r="J63" s="50"/>
      <c r="K63" s="13">
        <f>мар.25!K63+апр.25!H63-апр.25!G63</f>
        <v>13768.800000000001</v>
      </c>
    </row>
    <row r="64" spans="1:11" x14ac:dyDescent="0.25">
      <c r="A64" s="17"/>
      <c r="B64" s="109">
        <v>60</v>
      </c>
      <c r="C64" s="12">
        <v>2819</v>
      </c>
      <c r="D64" s="12">
        <v>2850</v>
      </c>
      <c r="E64" s="13">
        <f t="shared" si="0"/>
        <v>31</v>
      </c>
      <c r="F64" s="13">
        <v>7.33</v>
      </c>
      <c r="G64" s="13">
        <f t="shared" si="1"/>
        <v>227.23</v>
      </c>
      <c r="H64" s="13"/>
      <c r="I64" s="109"/>
      <c r="J64" s="50"/>
      <c r="K64" s="13">
        <f>мар.25!K64+апр.25!H64-апр.25!G64</f>
        <v>-227.23</v>
      </c>
    </row>
    <row r="65" spans="1:12" x14ac:dyDescent="0.25">
      <c r="A65" s="115"/>
      <c r="B65" s="109">
        <v>61</v>
      </c>
      <c r="C65" s="12">
        <v>70005</v>
      </c>
      <c r="D65" s="12">
        <v>70105</v>
      </c>
      <c r="E65" s="13">
        <f t="shared" si="0"/>
        <v>100</v>
      </c>
      <c r="F65" s="68">
        <v>5.13</v>
      </c>
      <c r="G65" s="13">
        <f t="shared" si="1"/>
        <v>513</v>
      </c>
      <c r="H65" s="13">
        <v>10000</v>
      </c>
      <c r="I65" s="109">
        <v>897041</v>
      </c>
      <c r="J65" s="50">
        <v>45768</v>
      </c>
      <c r="K65" s="13">
        <f>мар.25!K65+апр.25!H65-апр.25!G65</f>
        <v>10626.79</v>
      </c>
    </row>
    <row r="66" spans="1:12" x14ac:dyDescent="0.25">
      <c r="A66" s="111"/>
      <c r="B66" s="109">
        <v>62</v>
      </c>
      <c r="C66" s="12">
        <v>14718</v>
      </c>
      <c r="D66" s="12">
        <v>14752</v>
      </c>
      <c r="E66" s="13">
        <f t="shared" si="0"/>
        <v>34</v>
      </c>
      <c r="F66" s="13">
        <v>7.33</v>
      </c>
      <c r="G66" s="13">
        <f t="shared" si="1"/>
        <v>249.22</v>
      </c>
      <c r="H66" s="13"/>
      <c r="I66" s="109"/>
      <c r="J66" s="50"/>
      <c r="K66" s="13">
        <f>мар.25!K66+апр.25!H66-апр.25!G66</f>
        <v>-14454.759999999998</v>
      </c>
    </row>
    <row r="67" spans="1:12" x14ac:dyDescent="0.25">
      <c r="A67" s="115"/>
      <c r="B67" s="109">
        <v>63</v>
      </c>
      <c r="C67" s="12">
        <v>10751</v>
      </c>
      <c r="D67" s="12">
        <v>10910</v>
      </c>
      <c r="E67" s="13">
        <f t="shared" si="0"/>
        <v>159</v>
      </c>
      <c r="F67" s="68">
        <v>5.13</v>
      </c>
      <c r="G67" s="13">
        <f t="shared" si="1"/>
        <v>815.67</v>
      </c>
      <c r="H67" s="13">
        <v>1270</v>
      </c>
      <c r="I67" s="109">
        <v>611123</v>
      </c>
      <c r="J67" s="50">
        <v>45756</v>
      </c>
      <c r="K67" s="13">
        <f>мар.25!K67+апр.25!H67-апр.25!G67</f>
        <v>163.4799999999999</v>
      </c>
    </row>
    <row r="68" spans="1:12" x14ac:dyDescent="0.25">
      <c r="A68" s="111"/>
      <c r="B68" s="109">
        <v>64</v>
      </c>
      <c r="C68" s="12">
        <v>20436</v>
      </c>
      <c r="D68" s="12">
        <v>20551</v>
      </c>
      <c r="E68" s="13">
        <f t="shared" si="0"/>
        <v>115</v>
      </c>
      <c r="F68" s="68">
        <v>5.13</v>
      </c>
      <c r="G68" s="13">
        <f t="shared" si="1"/>
        <v>589.94999999999993</v>
      </c>
      <c r="H68" s="13"/>
      <c r="I68" s="109"/>
      <c r="J68" s="50"/>
      <c r="K68" s="13">
        <f>мар.25!K68+апр.25!H68-апр.25!G68</f>
        <v>3430.3900000000008</v>
      </c>
    </row>
    <row r="69" spans="1:12" x14ac:dyDescent="0.25">
      <c r="A69" s="111"/>
      <c r="B69" s="109">
        <v>65</v>
      </c>
      <c r="C69" s="12">
        <v>7247</v>
      </c>
      <c r="D69" s="12">
        <v>7323</v>
      </c>
      <c r="E69" s="13">
        <f t="shared" si="0"/>
        <v>76</v>
      </c>
      <c r="F69" s="13">
        <v>7.33</v>
      </c>
      <c r="G69" s="13">
        <f t="shared" si="1"/>
        <v>557.08000000000004</v>
      </c>
      <c r="H69" s="13"/>
      <c r="I69" s="109"/>
      <c r="J69" s="50"/>
      <c r="K69" s="13">
        <f>мар.25!K69+апр.25!H69-апр.25!G69</f>
        <v>1435.5900000000001</v>
      </c>
    </row>
    <row r="70" spans="1:12" x14ac:dyDescent="0.25">
      <c r="A70" s="111"/>
      <c r="B70" s="109">
        <v>67</v>
      </c>
      <c r="C70" s="12">
        <v>10271</v>
      </c>
      <c r="D70" s="12">
        <v>10761</v>
      </c>
      <c r="E70" s="13">
        <f t="shared" si="0"/>
        <v>490</v>
      </c>
      <c r="F70" s="13">
        <v>7.33</v>
      </c>
      <c r="G70" s="13">
        <f t="shared" si="1"/>
        <v>3591.7</v>
      </c>
      <c r="H70" s="13"/>
      <c r="I70" s="109"/>
      <c r="J70" s="50"/>
      <c r="K70" s="13">
        <f>мар.25!K70+апр.25!H70-апр.25!G70</f>
        <v>-1441.9799999999996</v>
      </c>
    </row>
    <row r="71" spans="1:12" x14ac:dyDescent="0.25">
      <c r="A71" s="111"/>
      <c r="B71" s="109">
        <v>68</v>
      </c>
      <c r="C71" s="12">
        <v>122884</v>
      </c>
      <c r="D71" s="12">
        <v>124312</v>
      </c>
      <c r="E71" s="13">
        <f t="shared" si="0"/>
        <v>1428</v>
      </c>
      <c r="F71" s="68">
        <v>5.13</v>
      </c>
      <c r="G71" s="13">
        <f t="shared" si="1"/>
        <v>7325.6399999999994</v>
      </c>
      <c r="H71" s="13">
        <v>9695.7000000000007</v>
      </c>
      <c r="I71" s="109">
        <v>221653</v>
      </c>
      <c r="J71" s="50">
        <v>45754</v>
      </c>
      <c r="K71" s="13">
        <f>мар.25!K71+апр.25!H71-апр.25!G71</f>
        <v>5704.5600000000031</v>
      </c>
    </row>
    <row r="72" spans="1:12" x14ac:dyDescent="0.25">
      <c r="A72" s="111"/>
      <c r="B72" s="109">
        <v>69</v>
      </c>
      <c r="C72" s="12">
        <v>106110</v>
      </c>
      <c r="D72" s="12">
        <v>106521</v>
      </c>
      <c r="E72" s="13">
        <f t="shared" ref="E72:E138" si="2">D72-C72</f>
        <v>411</v>
      </c>
      <c r="F72" s="68">
        <v>5.13</v>
      </c>
      <c r="G72" s="13">
        <f t="shared" ref="G72:G138" si="3">F72*E72</f>
        <v>2108.4299999999998</v>
      </c>
      <c r="H72" s="13">
        <v>5991.84</v>
      </c>
      <c r="I72" s="109">
        <v>742522</v>
      </c>
      <c r="J72" s="50">
        <v>45751</v>
      </c>
      <c r="K72" s="13">
        <f>мар.25!K72+апр.25!H72-апр.25!G72</f>
        <v>5094.2800000000007</v>
      </c>
      <c r="L72">
        <v>14953917</v>
      </c>
    </row>
    <row r="73" spans="1:12" x14ac:dyDescent="0.25">
      <c r="A73" s="111"/>
      <c r="B73" s="109">
        <v>70</v>
      </c>
      <c r="C73" s="12">
        <v>33608</v>
      </c>
      <c r="D73" s="12">
        <v>34041</v>
      </c>
      <c r="E73" s="13">
        <f t="shared" si="2"/>
        <v>433</v>
      </c>
      <c r="F73" s="68">
        <v>5.13</v>
      </c>
      <c r="G73" s="13">
        <f t="shared" si="3"/>
        <v>2221.29</v>
      </c>
      <c r="H73" s="13">
        <v>11000</v>
      </c>
      <c r="I73" s="109">
        <v>45249.948392999999</v>
      </c>
      <c r="J73" s="50" t="s">
        <v>66</v>
      </c>
      <c r="K73" s="13">
        <f>мар.25!K73+апр.25!H73-апр.25!G73</f>
        <v>12443.04</v>
      </c>
      <c r="L73" s="77"/>
    </row>
    <row r="74" spans="1:12" x14ac:dyDescent="0.25">
      <c r="A74" s="111"/>
      <c r="B74" s="109">
        <v>71</v>
      </c>
      <c r="C74" s="12">
        <v>29176</v>
      </c>
      <c r="D74" s="12">
        <v>29351</v>
      </c>
      <c r="E74" s="13">
        <f t="shared" si="2"/>
        <v>175</v>
      </c>
      <c r="F74" s="68">
        <v>5.13</v>
      </c>
      <c r="G74" s="13">
        <f t="shared" si="3"/>
        <v>897.75</v>
      </c>
      <c r="H74" s="13">
        <v>3000</v>
      </c>
      <c r="I74" s="109">
        <v>596479</v>
      </c>
      <c r="J74" s="50">
        <v>45754</v>
      </c>
      <c r="K74" s="13">
        <f>мар.25!K74+апр.25!H74-апр.25!G74</f>
        <v>2102.25</v>
      </c>
    </row>
    <row r="75" spans="1:12" x14ac:dyDescent="0.25">
      <c r="A75" s="111"/>
      <c r="B75" s="109">
        <v>72</v>
      </c>
      <c r="C75" s="12">
        <v>8625</v>
      </c>
      <c r="D75" s="12">
        <v>8660</v>
      </c>
      <c r="E75" s="13">
        <f t="shared" si="2"/>
        <v>35</v>
      </c>
      <c r="F75" s="13">
        <v>7.33</v>
      </c>
      <c r="G75" s="13">
        <f t="shared" si="3"/>
        <v>256.55</v>
      </c>
      <c r="H75" s="13"/>
      <c r="I75" s="109"/>
      <c r="J75" s="50"/>
      <c r="K75" s="13">
        <f>мар.25!K75+апр.25!H75-апр.25!G75</f>
        <v>-256.55</v>
      </c>
    </row>
    <row r="76" spans="1:12" x14ac:dyDescent="0.25">
      <c r="A76" s="111"/>
      <c r="B76" s="109">
        <v>73</v>
      </c>
      <c r="C76" s="12">
        <v>29747</v>
      </c>
      <c r="D76" s="12">
        <v>30172</v>
      </c>
      <c r="E76" s="13">
        <f t="shared" si="2"/>
        <v>425</v>
      </c>
      <c r="F76" s="13">
        <v>7.33</v>
      </c>
      <c r="G76" s="13">
        <f t="shared" si="3"/>
        <v>3115.25</v>
      </c>
      <c r="H76" s="13"/>
      <c r="I76" s="109"/>
      <c r="J76" s="50"/>
      <c r="K76" s="13">
        <f>мар.25!K76+апр.25!H76-апр.25!G76</f>
        <v>-3122.58</v>
      </c>
    </row>
    <row r="77" spans="1:12" x14ac:dyDescent="0.25">
      <c r="A77" s="111"/>
      <c r="B77" s="109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109"/>
      <c r="J77" s="50"/>
      <c r="K77" s="13">
        <f>мар.25!K77+апр.25!H77-апр.25!G77</f>
        <v>0</v>
      </c>
    </row>
    <row r="78" spans="1:12" x14ac:dyDescent="0.25">
      <c r="A78" s="111"/>
      <c r="B78" s="109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109"/>
      <c r="J78" s="50"/>
      <c r="K78" s="13">
        <f>мар.25!K78+апр.25!H78-апр.25!G78</f>
        <v>0</v>
      </c>
    </row>
    <row r="79" spans="1:12" x14ac:dyDescent="0.25">
      <c r="A79" s="111"/>
      <c r="B79" s="109">
        <v>76</v>
      </c>
      <c r="C79" s="12">
        <v>4972</v>
      </c>
      <c r="D79" s="12">
        <v>5027</v>
      </c>
      <c r="E79" s="13">
        <f t="shared" si="2"/>
        <v>55</v>
      </c>
      <c r="F79" s="13">
        <v>7.33</v>
      </c>
      <c r="G79" s="13">
        <f t="shared" si="3"/>
        <v>403.15</v>
      </c>
      <c r="H79" s="13"/>
      <c r="I79" s="109"/>
      <c r="J79" s="50"/>
      <c r="K79" s="13">
        <f>мар.25!K79+апр.25!H79-апр.25!G79</f>
        <v>-403.15</v>
      </c>
    </row>
    <row r="80" spans="1:12" x14ac:dyDescent="0.25">
      <c r="A80" s="111"/>
      <c r="B80" s="109">
        <v>77</v>
      </c>
      <c r="C80" s="12">
        <v>12921</v>
      </c>
      <c r="D80" s="12">
        <v>13029</v>
      </c>
      <c r="E80" s="13">
        <f t="shared" si="2"/>
        <v>108</v>
      </c>
      <c r="F80" s="13">
        <v>7.33</v>
      </c>
      <c r="G80" s="13">
        <f t="shared" si="3"/>
        <v>791.64</v>
      </c>
      <c r="H80" s="13"/>
      <c r="I80" s="109"/>
      <c r="J80" s="50"/>
      <c r="K80" s="13">
        <f>мар.25!K80+апр.25!H80-апр.25!G80</f>
        <v>1155.9599999999996</v>
      </c>
    </row>
    <row r="81" spans="1:11" x14ac:dyDescent="0.25">
      <c r="A81" s="15"/>
      <c r="B81" s="109">
        <v>79</v>
      </c>
      <c r="C81" s="12">
        <v>28586</v>
      </c>
      <c r="D81" s="12">
        <v>28842</v>
      </c>
      <c r="E81" s="13">
        <f t="shared" si="2"/>
        <v>256</v>
      </c>
      <c r="F81" s="13">
        <v>7.33</v>
      </c>
      <c r="G81" s="13">
        <f t="shared" si="3"/>
        <v>1876.48</v>
      </c>
      <c r="H81" s="13"/>
      <c r="I81" s="109"/>
      <c r="J81" s="50"/>
      <c r="K81" s="13">
        <f>мар.25!K81+апр.25!H81-апр.25!G81</f>
        <v>2634.44</v>
      </c>
    </row>
    <row r="82" spans="1:11" x14ac:dyDescent="0.25">
      <c r="A82" s="111"/>
      <c r="B82" s="109">
        <v>80</v>
      </c>
      <c r="C82" s="12">
        <v>26854</v>
      </c>
      <c r="D82" s="12">
        <v>27092</v>
      </c>
      <c r="E82" s="13">
        <f t="shared" si="2"/>
        <v>238</v>
      </c>
      <c r="F82" s="13">
        <v>7.33</v>
      </c>
      <c r="G82" s="13">
        <f t="shared" si="3"/>
        <v>1744.54</v>
      </c>
      <c r="H82" s="13"/>
      <c r="I82" s="109"/>
      <c r="J82" s="50"/>
      <c r="K82" s="13">
        <f>мар.25!K82+апр.25!H82-апр.25!G82</f>
        <v>-4606.8100000000013</v>
      </c>
    </row>
    <row r="83" spans="1:11" x14ac:dyDescent="0.25">
      <c r="A83" s="111"/>
      <c r="B83" s="109">
        <v>81</v>
      </c>
      <c r="C83" s="12">
        <v>62757</v>
      </c>
      <c r="D83" s="12">
        <v>63140</v>
      </c>
      <c r="E83" s="13">
        <f t="shared" si="2"/>
        <v>383</v>
      </c>
      <c r="F83" s="68">
        <v>5.13</v>
      </c>
      <c r="G83" s="13">
        <f t="shared" si="3"/>
        <v>1964.79</v>
      </c>
      <c r="H83" s="13"/>
      <c r="I83" s="109"/>
      <c r="J83" s="50"/>
      <c r="K83" s="13">
        <f>мар.25!K83+апр.25!H83-апр.25!G83</f>
        <v>1308.1500000000005</v>
      </c>
    </row>
    <row r="84" spans="1:11" x14ac:dyDescent="0.25">
      <c r="A84" s="111"/>
      <c r="B84" s="109">
        <v>82</v>
      </c>
      <c r="C84" s="12">
        <v>37866</v>
      </c>
      <c r="D84" s="12">
        <v>38016</v>
      </c>
      <c r="E84" s="13">
        <f t="shared" si="2"/>
        <v>150</v>
      </c>
      <c r="F84" s="68">
        <v>5.13</v>
      </c>
      <c r="G84" s="13">
        <f t="shared" si="3"/>
        <v>769.5</v>
      </c>
      <c r="H84" s="13">
        <v>3000</v>
      </c>
      <c r="I84" s="109">
        <v>334612</v>
      </c>
      <c r="J84" s="50">
        <v>45761</v>
      </c>
      <c r="K84" s="13">
        <f>мар.25!K84+апр.25!H84-апр.25!G84</f>
        <v>1182.23</v>
      </c>
    </row>
    <row r="85" spans="1:11" x14ac:dyDescent="0.25">
      <c r="A85" s="111"/>
      <c r="B85" s="109">
        <v>83</v>
      </c>
      <c r="C85" s="12">
        <v>16947</v>
      </c>
      <c r="D85" s="12">
        <v>17089</v>
      </c>
      <c r="E85" s="13">
        <f t="shared" si="2"/>
        <v>142</v>
      </c>
      <c r="F85" s="68">
        <v>5.13</v>
      </c>
      <c r="G85" s="13">
        <f t="shared" si="3"/>
        <v>728.46</v>
      </c>
      <c r="H85" s="13"/>
      <c r="I85" s="109"/>
      <c r="J85" s="50"/>
      <c r="K85" s="13">
        <f>мар.25!K85+апр.25!H85-апр.25!G85</f>
        <v>337.88000000000011</v>
      </c>
    </row>
    <row r="86" spans="1:11" x14ac:dyDescent="0.25">
      <c r="A86" s="111"/>
      <c r="B86" s="109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109"/>
      <c r="J86" s="50"/>
      <c r="K86" s="13">
        <f>мар.25!K86+апр.25!H86-апр.25!G86</f>
        <v>0</v>
      </c>
    </row>
    <row r="87" spans="1:11" x14ac:dyDescent="0.25">
      <c r="A87" s="15"/>
      <c r="B87" s="109">
        <v>85</v>
      </c>
      <c r="C87" s="12">
        <v>23950</v>
      </c>
      <c r="D87" s="12">
        <v>24299</v>
      </c>
      <c r="E87" s="13">
        <f t="shared" si="2"/>
        <v>349</v>
      </c>
      <c r="F87" s="13">
        <v>7.33</v>
      </c>
      <c r="G87" s="13">
        <f t="shared" si="3"/>
        <v>2558.17</v>
      </c>
      <c r="H87" s="13"/>
      <c r="I87" s="109"/>
      <c r="J87" s="50"/>
      <c r="K87" s="13">
        <f>мар.25!K87+апр.25!H87-апр.25!G87</f>
        <v>-2558.17</v>
      </c>
    </row>
    <row r="88" spans="1:11" x14ac:dyDescent="0.25">
      <c r="A88" s="111"/>
      <c r="B88" s="109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109"/>
      <c r="J88" s="50"/>
      <c r="K88" s="13">
        <f>мар.25!K88+апр.25!H88-апр.25!G88</f>
        <v>0</v>
      </c>
    </row>
    <row r="89" spans="1:11" x14ac:dyDescent="0.25">
      <c r="A89" s="111"/>
      <c r="B89" s="109">
        <v>87</v>
      </c>
      <c r="C89" s="12">
        <v>17025</v>
      </c>
      <c r="D89" s="12">
        <v>17090</v>
      </c>
      <c r="E89" s="13">
        <f t="shared" si="2"/>
        <v>65</v>
      </c>
      <c r="F89" s="13">
        <v>7.33</v>
      </c>
      <c r="G89" s="13">
        <f t="shared" si="3"/>
        <v>476.45</v>
      </c>
      <c r="H89" s="13"/>
      <c r="I89" s="109"/>
      <c r="J89" s="50"/>
      <c r="K89" s="13">
        <f>мар.25!K89+апр.25!H89-апр.25!G89</f>
        <v>-476.45</v>
      </c>
    </row>
    <row r="90" spans="1:11" x14ac:dyDescent="0.25">
      <c r="A90" s="111"/>
      <c r="B90" s="109">
        <v>88</v>
      </c>
      <c r="C90" s="12">
        <v>2261</v>
      </c>
      <c r="D90" s="12">
        <v>2274</v>
      </c>
      <c r="E90" s="13">
        <f t="shared" si="2"/>
        <v>13</v>
      </c>
      <c r="F90" s="13">
        <v>7.33</v>
      </c>
      <c r="G90" s="13">
        <f t="shared" si="3"/>
        <v>95.29</v>
      </c>
      <c r="H90" s="13"/>
      <c r="I90" s="109"/>
      <c r="J90" s="50"/>
      <c r="K90" s="13">
        <f>мар.25!K90+апр.25!H90-апр.25!G90</f>
        <v>-95.29</v>
      </c>
    </row>
    <row r="91" spans="1:11" x14ac:dyDescent="0.25">
      <c r="A91" s="111"/>
      <c r="B91" s="109">
        <v>89</v>
      </c>
      <c r="C91" s="12">
        <v>12208</v>
      </c>
      <c r="D91" s="12">
        <v>12208</v>
      </c>
      <c r="E91" s="13">
        <f t="shared" si="2"/>
        <v>0</v>
      </c>
      <c r="F91" s="68">
        <v>5.13</v>
      </c>
      <c r="G91" s="13">
        <f t="shared" si="3"/>
        <v>0</v>
      </c>
      <c r="H91" s="13"/>
      <c r="I91" s="109"/>
      <c r="J91" s="50"/>
      <c r="K91" s="13">
        <f>мар.25!K91+апр.25!H91-апр.25!G91</f>
        <v>2000</v>
      </c>
    </row>
    <row r="92" spans="1:11" x14ac:dyDescent="0.25">
      <c r="A92" s="111"/>
      <c r="B92" s="109">
        <v>90</v>
      </c>
      <c r="C92" s="12">
        <v>675</v>
      </c>
      <c r="D92" s="12">
        <v>714</v>
      </c>
      <c r="E92" s="13">
        <f t="shared" si="2"/>
        <v>39</v>
      </c>
      <c r="F92" s="13">
        <v>7.33</v>
      </c>
      <c r="G92" s="13">
        <f t="shared" si="3"/>
        <v>285.87</v>
      </c>
      <c r="H92" s="13"/>
      <c r="I92" s="109"/>
      <c r="J92" s="50"/>
      <c r="K92" s="13">
        <f>мар.25!K92+апр.25!H92-апр.25!G92</f>
        <v>3888.9900000000007</v>
      </c>
    </row>
    <row r="93" spans="1:11" x14ac:dyDescent="0.25">
      <c r="A93" s="111"/>
      <c r="B93" s="109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109"/>
      <c r="J93" s="50"/>
      <c r="K93" s="13">
        <f>мар.25!K93+апр.25!H93-апр.25!G93</f>
        <v>0</v>
      </c>
    </row>
    <row r="94" spans="1:11" x14ac:dyDescent="0.25">
      <c r="A94" s="111"/>
      <c r="B94" s="109">
        <v>92</v>
      </c>
      <c r="C94" s="12">
        <v>26073</v>
      </c>
      <c r="D94" s="12">
        <v>26114</v>
      </c>
      <c r="E94" s="13">
        <f t="shared" si="2"/>
        <v>41</v>
      </c>
      <c r="F94" s="13">
        <v>7.33</v>
      </c>
      <c r="G94" s="13">
        <f t="shared" si="3"/>
        <v>300.53000000000003</v>
      </c>
      <c r="H94" s="13">
        <v>271.20999999999998</v>
      </c>
      <c r="I94" s="109">
        <v>855243</v>
      </c>
      <c r="J94" s="50">
        <v>45751</v>
      </c>
      <c r="K94" s="13">
        <f>мар.25!K94+апр.25!H94-апр.25!G94</f>
        <v>249.21999999999997</v>
      </c>
    </row>
    <row r="95" spans="1:11" x14ac:dyDescent="0.25">
      <c r="A95" s="111"/>
      <c r="B95" s="109">
        <v>93</v>
      </c>
      <c r="C95" s="12">
        <v>21482</v>
      </c>
      <c r="D95" s="12">
        <v>21781</v>
      </c>
      <c r="E95" s="13">
        <f t="shared" si="2"/>
        <v>299</v>
      </c>
      <c r="F95" s="13">
        <v>7.33</v>
      </c>
      <c r="G95" s="13">
        <f t="shared" si="3"/>
        <v>2191.67</v>
      </c>
      <c r="H95" s="13">
        <v>7000</v>
      </c>
      <c r="I95" s="109">
        <v>350335</v>
      </c>
      <c r="J95" s="50">
        <v>45765</v>
      </c>
      <c r="K95" s="13">
        <f>мар.25!K95+апр.25!H95-апр.25!G95</f>
        <v>-3070.45</v>
      </c>
    </row>
    <row r="96" spans="1:11" x14ac:dyDescent="0.25">
      <c r="A96" s="111"/>
      <c r="B96" s="109">
        <v>94</v>
      </c>
      <c r="C96" s="12">
        <v>496</v>
      </c>
      <c r="D96" s="12">
        <v>974</v>
      </c>
      <c r="E96" s="13">
        <f t="shared" si="2"/>
        <v>478</v>
      </c>
      <c r="F96" s="70">
        <v>5.13</v>
      </c>
      <c r="G96" s="13">
        <f t="shared" si="3"/>
        <v>2452.14</v>
      </c>
      <c r="H96" s="13">
        <v>2523</v>
      </c>
      <c r="I96" s="109">
        <v>25182</v>
      </c>
      <c r="J96" s="50">
        <v>45754</v>
      </c>
      <c r="K96" s="13">
        <f>мар.25!K96+апр.25!H96-апр.25!G96</f>
        <v>-1152.3700000000001</v>
      </c>
    </row>
    <row r="97" spans="1:12" x14ac:dyDescent="0.25">
      <c r="A97" s="111"/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109"/>
      <c r="J97" s="50"/>
      <c r="K97" s="13">
        <f>мар.25!K97+апр.25!H97-апр.25!G97</f>
        <v>0</v>
      </c>
    </row>
    <row r="98" spans="1:12" x14ac:dyDescent="0.25">
      <c r="A98" s="111"/>
      <c r="B98" s="109">
        <v>96</v>
      </c>
      <c r="C98" s="12">
        <v>52953</v>
      </c>
      <c r="D98" s="12">
        <v>53484</v>
      </c>
      <c r="E98" s="13">
        <f t="shared" si="2"/>
        <v>531</v>
      </c>
      <c r="F98" s="13">
        <v>7.33</v>
      </c>
      <c r="G98" s="13">
        <f t="shared" si="3"/>
        <v>3892.23</v>
      </c>
      <c r="H98" s="13">
        <v>20000</v>
      </c>
      <c r="I98" s="109">
        <v>774631</v>
      </c>
      <c r="J98" s="50">
        <v>45761</v>
      </c>
      <c r="K98" s="13">
        <f>мар.25!K98+апр.25!H98-апр.25!G98</f>
        <v>14535.579999999998</v>
      </c>
    </row>
    <row r="99" spans="1:12" x14ac:dyDescent="0.25">
      <c r="A99" s="111"/>
      <c r="B99" s="109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109"/>
      <c r="J99" s="50"/>
      <c r="K99" s="13">
        <f>мар.25!K99+апр.25!H99-апр.25!G99</f>
        <v>0</v>
      </c>
    </row>
    <row r="100" spans="1:12" x14ac:dyDescent="0.25">
      <c r="A100" s="111"/>
      <c r="B100" s="109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109"/>
      <c r="J100" s="50"/>
      <c r="K100" s="13">
        <f>мар.25!K100+апр.25!H100-апр.25!G100</f>
        <v>1000</v>
      </c>
    </row>
    <row r="101" spans="1:12" x14ac:dyDescent="0.25">
      <c r="A101" s="111"/>
      <c r="B101" s="109" t="s">
        <v>15</v>
      </c>
      <c r="C101" s="12">
        <v>2464</v>
      </c>
      <c r="D101" s="12">
        <v>2625</v>
      </c>
      <c r="E101" s="13">
        <f t="shared" si="2"/>
        <v>161</v>
      </c>
      <c r="F101" s="13">
        <v>7.33</v>
      </c>
      <c r="G101" s="13">
        <f t="shared" si="3"/>
        <v>1180.1300000000001</v>
      </c>
      <c r="H101" s="13"/>
      <c r="I101" s="109"/>
      <c r="J101" s="50"/>
      <c r="K101" s="13">
        <f>мар.25!K101+апр.25!H101-апр.25!G101</f>
        <v>-3034.62</v>
      </c>
    </row>
    <row r="102" spans="1:12" x14ac:dyDescent="0.25">
      <c r="A102" s="111"/>
      <c r="B102" s="109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109"/>
      <c r="J102" s="50"/>
      <c r="K102" s="13">
        <f>мар.25!K102+апр.25!H102-апр.25!G102</f>
        <v>0</v>
      </c>
    </row>
    <row r="103" spans="1:12" x14ac:dyDescent="0.25">
      <c r="A103" s="111"/>
      <c r="B103" s="109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/>
      <c r="I103" s="109"/>
      <c r="J103" s="50"/>
      <c r="K103" s="13">
        <f>мар.25!K103+апр.25!H103-апр.25!G103</f>
        <v>368.06</v>
      </c>
    </row>
    <row r="104" spans="1:12" x14ac:dyDescent="0.25">
      <c r="A104" s="111"/>
      <c r="B104" s="109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109"/>
      <c r="J104" s="50"/>
      <c r="K104" s="13">
        <f>мар.25!K104+апр.25!H104-апр.25!G104</f>
        <v>0</v>
      </c>
    </row>
    <row r="105" spans="1:12" x14ac:dyDescent="0.25">
      <c r="A105" s="111"/>
      <c r="B105" s="109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109"/>
      <c r="J105" s="50"/>
      <c r="K105" s="13">
        <f>мар.25!K105+апр.25!H105-апр.25!G105</f>
        <v>0</v>
      </c>
    </row>
    <row r="106" spans="1:12" x14ac:dyDescent="0.25">
      <c r="A106" s="111"/>
      <c r="B106" s="109">
        <v>101</v>
      </c>
      <c r="C106" s="12">
        <v>74053</v>
      </c>
      <c r="D106" s="12">
        <v>75085</v>
      </c>
      <c r="E106" s="13">
        <f t="shared" si="2"/>
        <v>1032</v>
      </c>
      <c r="F106" s="68">
        <v>5.13</v>
      </c>
      <c r="G106" s="13">
        <f t="shared" si="3"/>
        <v>5294.16</v>
      </c>
      <c r="H106" s="13">
        <v>10000</v>
      </c>
      <c r="I106" s="109">
        <v>349888</v>
      </c>
      <c r="J106" s="50">
        <v>45762</v>
      </c>
      <c r="K106" s="13">
        <f>мар.25!K106+апр.25!H106-апр.25!G106</f>
        <v>-8052.59</v>
      </c>
    </row>
    <row r="107" spans="1:12" x14ac:dyDescent="0.25">
      <c r="A107" s="111"/>
      <c r="B107" s="109">
        <v>102</v>
      </c>
      <c r="C107" s="12">
        <v>100180</v>
      </c>
      <c r="D107" s="12">
        <v>100498</v>
      </c>
      <c r="E107" s="13">
        <f t="shared" si="2"/>
        <v>318</v>
      </c>
      <c r="F107" s="68">
        <v>5.13</v>
      </c>
      <c r="G107" s="13">
        <f t="shared" si="3"/>
        <v>1631.34</v>
      </c>
      <c r="H107" s="13"/>
      <c r="I107" s="109"/>
      <c r="J107" s="50"/>
      <c r="K107" s="13">
        <f>мар.25!K107+апр.25!H107-апр.25!G107</f>
        <v>-16759.71</v>
      </c>
      <c r="L107">
        <v>21222143</v>
      </c>
    </row>
    <row r="108" spans="1:12" x14ac:dyDescent="0.25">
      <c r="A108" s="111"/>
      <c r="B108" s="109">
        <v>103</v>
      </c>
      <c r="C108" s="12">
        <v>60763</v>
      </c>
      <c r="D108" s="12">
        <v>62676</v>
      </c>
      <c r="E108" s="13">
        <f t="shared" si="2"/>
        <v>1913</v>
      </c>
      <c r="F108" s="68">
        <v>0</v>
      </c>
      <c r="G108" s="13">
        <f t="shared" si="3"/>
        <v>0</v>
      </c>
      <c r="H108" s="13"/>
      <c r="I108" s="109"/>
      <c r="J108" s="50"/>
      <c r="K108" s="13">
        <f>мар.25!K108+апр.25!H108-апр.25!G108</f>
        <v>14425.56</v>
      </c>
    </row>
    <row r="109" spans="1:12" x14ac:dyDescent="0.25">
      <c r="A109" s="111"/>
      <c r="B109" s="109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109"/>
      <c r="J109" s="50"/>
      <c r="K109" s="13">
        <f>мар.25!K109+апр.25!H109-апр.25!G109</f>
        <v>0</v>
      </c>
    </row>
    <row r="110" spans="1:12" x14ac:dyDescent="0.25">
      <c r="A110" s="111"/>
      <c r="B110" s="109">
        <v>105</v>
      </c>
      <c r="C110" s="12">
        <v>758</v>
      </c>
      <c r="D110" s="12">
        <v>758</v>
      </c>
      <c r="E110" s="13">
        <f t="shared" si="2"/>
        <v>0</v>
      </c>
      <c r="F110" s="13">
        <v>7.33</v>
      </c>
      <c r="G110" s="13">
        <f t="shared" si="3"/>
        <v>0</v>
      </c>
      <c r="H110" s="13"/>
      <c r="I110" s="109"/>
      <c r="J110" s="50"/>
      <c r="K110" s="13">
        <f>мар.25!K110+апр.25!H110-апр.25!G110</f>
        <v>0</v>
      </c>
    </row>
    <row r="111" spans="1:12" x14ac:dyDescent="0.25">
      <c r="A111" s="111"/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109"/>
      <c r="J111" s="50"/>
      <c r="K111" s="13">
        <f>мар.25!K111+апр.25!H111-апр.25!G111</f>
        <v>0</v>
      </c>
    </row>
    <row r="112" spans="1:12" x14ac:dyDescent="0.25">
      <c r="A112" s="111"/>
      <c r="B112" s="109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109"/>
      <c r="J112" s="50"/>
      <c r="K112" s="13">
        <f>мар.25!K112+апр.25!H112-апр.25!G112</f>
        <v>0</v>
      </c>
    </row>
    <row r="113" spans="1:12" x14ac:dyDescent="0.25">
      <c r="A113" s="111"/>
      <c r="B113" s="109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109"/>
      <c r="J113" s="50"/>
      <c r="K113" s="13">
        <f>мар.25!K113+апр.25!H113-апр.25!G113</f>
        <v>0</v>
      </c>
    </row>
    <row r="114" spans="1:12" x14ac:dyDescent="0.25">
      <c r="A114" s="111"/>
      <c r="B114" s="109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109"/>
      <c r="J114" s="50"/>
      <c r="K114" s="13">
        <f>мар.25!K114+апр.25!H114-апр.25!G114</f>
        <v>0</v>
      </c>
    </row>
    <row r="115" spans="1:12" x14ac:dyDescent="0.25">
      <c r="A115" s="115"/>
      <c r="B115" s="109">
        <v>110</v>
      </c>
      <c r="C115" s="12">
        <v>7261</v>
      </c>
      <c r="D115" s="12">
        <v>7299</v>
      </c>
      <c r="E115" s="13">
        <f t="shared" si="2"/>
        <v>38</v>
      </c>
      <c r="F115" s="13">
        <v>7.33</v>
      </c>
      <c r="G115" s="13">
        <f t="shared" si="3"/>
        <v>278.54000000000002</v>
      </c>
      <c r="H115" s="13"/>
      <c r="I115" s="109"/>
      <c r="J115" s="50"/>
      <c r="K115" s="13">
        <f>мар.25!K115+апр.25!H115-апр.25!G115</f>
        <v>-278.54000000000002</v>
      </c>
    </row>
    <row r="116" spans="1:12" x14ac:dyDescent="0.25">
      <c r="A116" s="111"/>
      <c r="B116" s="109">
        <v>111</v>
      </c>
      <c r="C116" s="12">
        <v>18837</v>
      </c>
      <c r="D116" s="12">
        <v>18957</v>
      </c>
      <c r="E116" s="13">
        <f t="shared" si="2"/>
        <v>120</v>
      </c>
      <c r="F116" s="13">
        <v>7.33</v>
      </c>
      <c r="G116" s="13">
        <f t="shared" si="3"/>
        <v>879.6</v>
      </c>
      <c r="H116" s="13"/>
      <c r="I116" s="109"/>
      <c r="J116" s="50"/>
      <c r="K116" s="13">
        <f>мар.25!K116+апр.25!H116-апр.25!G116</f>
        <v>4077.28</v>
      </c>
    </row>
    <row r="117" spans="1:12" x14ac:dyDescent="0.25">
      <c r="A117" s="111"/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109"/>
      <c r="J117" s="50"/>
      <c r="K117" s="13">
        <f>мар.25!K117+апр.25!H117-апр.25!G117</f>
        <v>0</v>
      </c>
    </row>
    <row r="118" spans="1:12" x14ac:dyDescent="0.25">
      <c r="A118" s="111"/>
      <c r="B118" s="109">
        <v>113</v>
      </c>
      <c r="C118" s="12">
        <v>11285</v>
      </c>
      <c r="D118" s="12">
        <v>11949</v>
      </c>
      <c r="E118" s="13">
        <f t="shared" si="2"/>
        <v>664</v>
      </c>
      <c r="F118" s="13">
        <v>7.33</v>
      </c>
      <c r="G118" s="13">
        <f t="shared" si="3"/>
        <v>4867.12</v>
      </c>
      <c r="H118" s="13"/>
      <c r="I118" s="109"/>
      <c r="J118" s="50"/>
      <c r="K118" s="13">
        <f>мар.25!K118+апр.25!H118-апр.25!G118</f>
        <v>-2433.5599999999981</v>
      </c>
    </row>
    <row r="119" spans="1:12" x14ac:dyDescent="0.25">
      <c r="A119" s="111"/>
      <c r="B119" s="109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109"/>
      <c r="J119" s="50"/>
      <c r="K119" s="13">
        <f>мар.25!K119+апр.25!H119-апр.25!G119</f>
        <v>0</v>
      </c>
    </row>
    <row r="120" spans="1:12" x14ac:dyDescent="0.25">
      <c r="A120" s="15"/>
      <c r="B120" s="109">
        <v>116</v>
      </c>
      <c r="C120" s="12">
        <v>135833</v>
      </c>
      <c r="D120" s="12">
        <v>136414</v>
      </c>
      <c r="E120" s="13">
        <f t="shared" si="2"/>
        <v>581</v>
      </c>
      <c r="F120" s="68">
        <v>5.13</v>
      </c>
      <c r="G120" s="13">
        <f t="shared" si="3"/>
        <v>2980.5299999999997</v>
      </c>
      <c r="H120" s="13">
        <v>15000</v>
      </c>
      <c r="I120" s="109">
        <v>785999</v>
      </c>
      <c r="J120" s="50">
        <v>45765</v>
      </c>
      <c r="K120" s="13">
        <f>мар.25!K120+апр.25!H120-апр.25!G120</f>
        <v>6509.7300000000023</v>
      </c>
      <c r="L120">
        <v>14954132</v>
      </c>
    </row>
    <row r="121" spans="1:12" x14ac:dyDescent="0.25">
      <c r="A121" s="111"/>
      <c r="B121" s="109">
        <v>117</v>
      </c>
      <c r="C121" s="12">
        <v>1</v>
      </c>
      <c r="D121" s="12">
        <v>467</v>
      </c>
      <c r="E121" s="13">
        <f t="shared" si="2"/>
        <v>466</v>
      </c>
      <c r="F121" s="70">
        <v>5.13</v>
      </c>
      <c r="G121" s="13">
        <f t="shared" si="3"/>
        <v>2390.58</v>
      </c>
      <c r="H121" s="13"/>
      <c r="I121" s="109"/>
      <c r="J121" s="50"/>
      <c r="K121" s="13">
        <f>мар.25!K121+апр.25!H121-апр.25!G121</f>
        <v>15869.699999999999</v>
      </c>
    </row>
    <row r="122" spans="1:12" x14ac:dyDescent="0.25">
      <c r="A122" s="111"/>
      <c r="B122" s="109">
        <v>118</v>
      </c>
      <c r="C122" s="12">
        <v>39804</v>
      </c>
      <c r="D122" s="12">
        <v>40320</v>
      </c>
      <c r="E122" s="13">
        <f t="shared" si="2"/>
        <v>516</v>
      </c>
      <c r="F122" s="70">
        <v>5.13</v>
      </c>
      <c r="G122" s="13">
        <f t="shared" si="3"/>
        <v>2647.08</v>
      </c>
      <c r="H122" s="13"/>
      <c r="I122" s="109"/>
      <c r="J122" s="50"/>
      <c r="K122" s="13">
        <f>мар.25!K122+апр.25!H122-апр.25!G122</f>
        <v>17681.120000000003</v>
      </c>
    </row>
    <row r="123" spans="1:12" x14ac:dyDescent="0.25">
      <c r="A123" s="111"/>
      <c r="B123" s="109">
        <v>120</v>
      </c>
      <c r="C123" s="12">
        <v>2111</v>
      </c>
      <c r="D123" s="12">
        <v>2133</v>
      </c>
      <c r="E123" s="13">
        <f t="shared" si="2"/>
        <v>22</v>
      </c>
      <c r="F123" s="13">
        <v>7.33</v>
      </c>
      <c r="G123" s="13">
        <f t="shared" si="3"/>
        <v>161.26</v>
      </c>
      <c r="H123" s="13"/>
      <c r="I123" s="109"/>
      <c r="J123" s="50"/>
      <c r="K123" s="13">
        <f>мар.25!K123+апр.25!H123-апр.25!G123</f>
        <v>-161.26</v>
      </c>
    </row>
    <row r="124" spans="1:12" x14ac:dyDescent="0.25">
      <c r="A124" s="111"/>
      <c r="B124" s="109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109"/>
      <c r="J124" s="50"/>
      <c r="K124" s="13">
        <f>мар.25!K124+апр.25!H124-апр.25!G124</f>
        <v>0</v>
      </c>
    </row>
    <row r="125" spans="1:12" x14ac:dyDescent="0.25">
      <c r="A125" s="111"/>
      <c r="B125" s="109">
        <v>122</v>
      </c>
      <c r="C125" s="12">
        <v>19551</v>
      </c>
      <c r="D125" s="12">
        <v>20484</v>
      </c>
      <c r="E125" s="13">
        <f t="shared" si="2"/>
        <v>933</v>
      </c>
      <c r="F125" s="13">
        <v>7.33</v>
      </c>
      <c r="G125" s="13">
        <f t="shared" si="3"/>
        <v>6838.89</v>
      </c>
      <c r="H125" s="13"/>
      <c r="I125" s="109"/>
      <c r="J125" s="50"/>
      <c r="K125" s="13">
        <f>мар.25!K125+апр.25!H125-апр.25!G125</f>
        <v>755.17999999999938</v>
      </c>
    </row>
    <row r="126" spans="1:12" x14ac:dyDescent="0.25">
      <c r="A126" s="111"/>
      <c r="B126" s="109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109"/>
      <c r="J126" s="50"/>
      <c r="K126" s="13">
        <f>мар.25!K126+апр.25!H126-апр.25!G126</f>
        <v>0</v>
      </c>
    </row>
    <row r="127" spans="1:12" x14ac:dyDescent="0.25">
      <c r="A127" s="111"/>
      <c r="B127" s="109">
        <v>124</v>
      </c>
      <c r="C127" s="12">
        <v>6566</v>
      </c>
      <c r="D127" s="12">
        <v>6859</v>
      </c>
      <c r="E127" s="13">
        <f t="shared" si="2"/>
        <v>293</v>
      </c>
      <c r="F127" s="13">
        <v>5.13</v>
      </c>
      <c r="G127" s="13">
        <f t="shared" si="3"/>
        <v>1503.09</v>
      </c>
      <c r="H127" s="13"/>
      <c r="I127" s="109"/>
      <c r="J127" s="50"/>
      <c r="K127" s="13">
        <f>мар.25!K127+апр.25!H127-апр.25!G127</f>
        <v>-4986.3599999999997</v>
      </c>
    </row>
    <row r="128" spans="1:12" x14ac:dyDescent="0.25">
      <c r="A128" s="18"/>
      <c r="B128" s="109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/>
      <c r="I128" s="109"/>
      <c r="J128" s="50"/>
      <c r="K128" s="13">
        <f>мар.25!K128+апр.25!H128-апр.25!G128</f>
        <v>0</v>
      </c>
    </row>
    <row r="129" spans="1:12" x14ac:dyDescent="0.25">
      <c r="A129" s="111"/>
      <c r="B129" s="109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109"/>
      <c r="J129" s="50"/>
      <c r="K129" s="13">
        <f>мар.25!K129+апр.25!H129-апр.25!G129</f>
        <v>0</v>
      </c>
    </row>
    <row r="130" spans="1:12" x14ac:dyDescent="0.25">
      <c r="A130" s="111"/>
      <c r="B130" s="109" t="s">
        <v>18</v>
      </c>
      <c r="C130" s="12">
        <v>30031</v>
      </c>
      <c r="D130" s="12">
        <v>30555</v>
      </c>
      <c r="E130" s="13">
        <f t="shared" si="2"/>
        <v>524</v>
      </c>
      <c r="F130" s="68">
        <v>5.13</v>
      </c>
      <c r="G130" s="13">
        <f t="shared" si="3"/>
        <v>2688.12</v>
      </c>
      <c r="H130" s="13">
        <v>8754</v>
      </c>
      <c r="I130" s="109">
        <v>78251</v>
      </c>
      <c r="J130" s="50">
        <v>45751</v>
      </c>
      <c r="K130" s="13">
        <f>мар.25!K130+апр.25!H130-апр.25!G130</f>
        <v>-8216.0400000000009</v>
      </c>
    </row>
    <row r="131" spans="1:12" x14ac:dyDescent="0.25">
      <c r="A131" s="111"/>
      <c r="B131" s="109" t="s">
        <v>19</v>
      </c>
      <c r="C131" s="12">
        <v>10265</v>
      </c>
      <c r="D131" s="12">
        <v>10265</v>
      </c>
      <c r="E131" s="13">
        <f t="shared" si="2"/>
        <v>0</v>
      </c>
      <c r="F131" s="68">
        <v>5.13</v>
      </c>
      <c r="G131" s="13">
        <f t="shared" si="3"/>
        <v>0</v>
      </c>
      <c r="H131" s="13">
        <v>5000</v>
      </c>
      <c r="I131" s="109">
        <v>856916</v>
      </c>
      <c r="J131" s="50">
        <v>45772</v>
      </c>
      <c r="K131" s="13">
        <f>мар.25!K131+апр.25!H131-апр.25!G131</f>
        <v>8000</v>
      </c>
    </row>
    <row r="132" spans="1:12" x14ac:dyDescent="0.25">
      <c r="A132" s="111"/>
      <c r="B132" s="109">
        <v>129</v>
      </c>
      <c r="C132" s="12">
        <v>6457</v>
      </c>
      <c r="D132" s="12">
        <v>6458</v>
      </c>
      <c r="E132" s="13">
        <f t="shared" si="2"/>
        <v>1</v>
      </c>
      <c r="F132" s="13">
        <v>7.33</v>
      </c>
      <c r="G132" s="13">
        <f t="shared" si="3"/>
        <v>7.33</v>
      </c>
      <c r="H132" s="13"/>
      <c r="I132" s="109"/>
      <c r="J132" s="50"/>
      <c r="K132" s="13">
        <f>мар.25!K132+апр.25!H132-апр.25!G132</f>
        <v>-43.98</v>
      </c>
    </row>
    <row r="133" spans="1:12" x14ac:dyDescent="0.25">
      <c r="A133" s="111"/>
      <c r="B133" s="109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109"/>
      <c r="J133" s="50"/>
      <c r="K133" s="13">
        <f>мар.25!K133+апр.25!H133-апр.25!G133</f>
        <v>0</v>
      </c>
    </row>
    <row r="134" spans="1:12" x14ac:dyDescent="0.25">
      <c r="A134" s="111"/>
      <c r="B134" s="109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109"/>
      <c r="J134" s="50"/>
      <c r="K134" s="13">
        <f>мар.25!K134+апр.25!H134-апр.25!G134</f>
        <v>0</v>
      </c>
    </row>
    <row r="135" spans="1:12" x14ac:dyDescent="0.25">
      <c r="A135" s="111"/>
      <c r="B135" s="109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109"/>
      <c r="J135" s="50"/>
      <c r="K135" s="13">
        <f>мар.25!K135+апр.25!H135-апр.25!G135</f>
        <v>0</v>
      </c>
    </row>
    <row r="136" spans="1:12" x14ac:dyDescent="0.25">
      <c r="A136" s="111"/>
      <c r="B136" s="109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109"/>
      <c r="J136" s="50"/>
      <c r="K136" s="13">
        <f>мар.25!K136+апр.25!H136-апр.25!G136</f>
        <v>0</v>
      </c>
    </row>
    <row r="137" spans="1:12" x14ac:dyDescent="0.25">
      <c r="A137" s="111"/>
      <c r="B137" s="109">
        <v>134</v>
      </c>
      <c r="C137" s="12">
        <v>3426</v>
      </c>
      <c r="D137" s="12">
        <v>3914</v>
      </c>
      <c r="E137" s="13">
        <f t="shared" si="2"/>
        <v>488</v>
      </c>
      <c r="F137" s="13">
        <v>7.33</v>
      </c>
      <c r="G137" s="13">
        <f t="shared" si="3"/>
        <v>3577.04</v>
      </c>
      <c r="H137" s="13">
        <v>2400</v>
      </c>
      <c r="I137" s="109">
        <v>801760</v>
      </c>
      <c r="J137" s="50">
        <v>45754</v>
      </c>
      <c r="K137" s="13">
        <f>мар.25!K137+апр.25!H137-апр.25!G137</f>
        <v>-2045.25</v>
      </c>
    </row>
    <row r="138" spans="1:12" x14ac:dyDescent="0.25">
      <c r="A138" s="111"/>
      <c r="B138" s="109">
        <v>135</v>
      </c>
      <c r="C138" s="12">
        <v>60689</v>
      </c>
      <c r="D138" s="12">
        <v>61436</v>
      </c>
      <c r="E138" s="13">
        <f t="shared" si="2"/>
        <v>747</v>
      </c>
      <c r="F138" s="68">
        <v>5.13</v>
      </c>
      <c r="G138" s="13">
        <f t="shared" si="3"/>
        <v>3832.11</v>
      </c>
      <c r="H138" s="13">
        <v>5000</v>
      </c>
      <c r="I138" s="109">
        <v>397347</v>
      </c>
      <c r="J138" s="50">
        <v>45772</v>
      </c>
      <c r="K138" s="13">
        <f>мар.25!K138+апр.25!H138-апр.25!G138</f>
        <v>8878.739999999998</v>
      </c>
    </row>
    <row r="139" spans="1:12" x14ac:dyDescent="0.25">
      <c r="A139" s="111"/>
      <c r="B139" s="109">
        <v>136</v>
      </c>
      <c r="C139" s="12"/>
      <c r="D139" s="12"/>
      <c r="E139" s="13">
        <f t="shared" ref="E139:E202" si="4">D139-C139</f>
        <v>0</v>
      </c>
      <c r="F139" s="13">
        <v>7.33</v>
      </c>
      <c r="G139" s="13">
        <f t="shared" ref="G139:G202" si="5">F139*E139</f>
        <v>0</v>
      </c>
      <c r="H139" s="13"/>
      <c r="I139" s="109"/>
      <c r="J139" s="50"/>
      <c r="K139" s="13">
        <f>мар.25!K139+апр.25!H139-апр.25!G139</f>
        <v>0</v>
      </c>
    </row>
    <row r="140" spans="1:12" x14ac:dyDescent="0.25">
      <c r="A140" s="111"/>
      <c r="B140" s="109">
        <v>137</v>
      </c>
      <c r="C140" s="12">
        <v>1275</v>
      </c>
      <c r="D140" s="12">
        <v>1309</v>
      </c>
      <c r="E140" s="13">
        <f t="shared" si="4"/>
        <v>34</v>
      </c>
      <c r="F140" s="13">
        <v>7.33</v>
      </c>
      <c r="G140" s="13">
        <f t="shared" si="5"/>
        <v>249.22</v>
      </c>
      <c r="H140" s="13"/>
      <c r="I140" s="109"/>
      <c r="J140" s="50"/>
      <c r="K140" s="13">
        <f>мар.25!K140+апр.25!H140-апр.25!G140</f>
        <v>-271.20999999999998</v>
      </c>
    </row>
    <row r="141" spans="1:12" x14ac:dyDescent="0.25">
      <c r="A141" s="15"/>
      <c r="B141" s="109">
        <v>138</v>
      </c>
      <c r="C141" s="12">
        <v>5071</v>
      </c>
      <c r="D141" s="12">
        <v>5796</v>
      </c>
      <c r="E141" s="13">
        <f t="shared" si="4"/>
        <v>725</v>
      </c>
      <c r="F141" s="68">
        <v>5.13</v>
      </c>
      <c r="G141" s="13">
        <f t="shared" si="5"/>
        <v>3719.25</v>
      </c>
      <c r="H141" s="13"/>
      <c r="I141" s="109"/>
      <c r="J141" s="50"/>
      <c r="K141" s="13">
        <f>мар.25!K141+апр.25!H141-апр.25!G141</f>
        <v>-15319.93</v>
      </c>
      <c r="L141">
        <v>14957047</v>
      </c>
    </row>
    <row r="142" spans="1:12" x14ac:dyDescent="0.25">
      <c r="A142" s="15"/>
      <c r="B142" s="109">
        <v>139</v>
      </c>
      <c r="C142" s="12"/>
      <c r="D142" s="12"/>
      <c r="E142" s="13">
        <f t="shared" si="4"/>
        <v>0</v>
      </c>
      <c r="F142" s="13">
        <v>7.33</v>
      </c>
      <c r="G142" s="13">
        <f t="shared" si="5"/>
        <v>0</v>
      </c>
      <c r="H142" s="13"/>
      <c r="I142" s="109"/>
      <c r="J142" s="50"/>
      <c r="K142" s="13">
        <f>мар.25!K142+апр.25!H142-апр.25!G142</f>
        <v>0</v>
      </c>
    </row>
    <row r="143" spans="1:12" x14ac:dyDescent="0.25">
      <c r="A143" s="111"/>
      <c r="B143" s="109">
        <v>140</v>
      </c>
      <c r="C143" s="12">
        <v>5005</v>
      </c>
      <c r="D143" s="12">
        <v>5005</v>
      </c>
      <c r="E143" s="13">
        <f t="shared" si="4"/>
        <v>0</v>
      </c>
      <c r="F143" s="68">
        <v>5.13</v>
      </c>
      <c r="G143" s="13">
        <f t="shared" si="5"/>
        <v>0</v>
      </c>
      <c r="H143" s="13"/>
      <c r="I143" s="109"/>
      <c r="J143" s="50"/>
      <c r="K143" s="13">
        <f>мар.25!K143+апр.25!H143-апр.25!G143</f>
        <v>0</v>
      </c>
    </row>
    <row r="144" spans="1:12" x14ac:dyDescent="0.25">
      <c r="A144" s="111"/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109"/>
      <c r="J144" s="50"/>
      <c r="K144" s="13">
        <f>мар.25!K144+апр.25!H144-апр.25!G144</f>
        <v>0</v>
      </c>
    </row>
    <row r="145" spans="1:12" x14ac:dyDescent="0.25">
      <c r="A145" s="111"/>
      <c r="B145" s="109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109"/>
      <c r="J145" s="50"/>
      <c r="K145" s="13">
        <f>мар.25!K145+апр.25!H145-апр.25!G145</f>
        <v>0</v>
      </c>
    </row>
    <row r="146" spans="1:12" x14ac:dyDescent="0.25">
      <c r="A146" s="111"/>
      <c r="B146" s="109">
        <v>143</v>
      </c>
      <c r="C146" s="12">
        <v>8149</v>
      </c>
      <c r="D146" s="12">
        <v>8221</v>
      </c>
      <c r="E146" s="13">
        <f t="shared" si="4"/>
        <v>72</v>
      </c>
      <c r="F146" s="68">
        <v>5.13</v>
      </c>
      <c r="G146" s="13">
        <f t="shared" si="5"/>
        <v>369.36</v>
      </c>
      <c r="H146" s="13"/>
      <c r="I146" s="109"/>
      <c r="J146" s="50"/>
      <c r="K146" s="13">
        <f>мар.25!K146+апр.25!H146-апр.25!G146</f>
        <v>-1733.94</v>
      </c>
    </row>
    <row r="147" spans="1:12" x14ac:dyDescent="0.25">
      <c r="A147" s="111"/>
      <c r="B147" s="109">
        <v>144</v>
      </c>
      <c r="C147" s="12">
        <v>5610</v>
      </c>
      <c r="D147" s="12">
        <v>5756</v>
      </c>
      <c r="E147" s="13">
        <f t="shared" si="4"/>
        <v>146</v>
      </c>
      <c r="F147" s="13">
        <v>7.33</v>
      </c>
      <c r="G147" s="13">
        <f t="shared" si="5"/>
        <v>1070.18</v>
      </c>
      <c r="H147" s="13"/>
      <c r="I147" s="109"/>
      <c r="J147" s="50"/>
      <c r="K147" s="13">
        <f>мар.25!K147+апр.25!H147-апр.25!G147</f>
        <v>-2220.9899999999998</v>
      </c>
    </row>
    <row r="148" spans="1:12" x14ac:dyDescent="0.25">
      <c r="A148" s="111"/>
      <c r="B148" s="109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109"/>
      <c r="J148" s="50"/>
      <c r="K148" s="13">
        <f>мар.25!K148+апр.25!H148-апр.25!G148</f>
        <v>0</v>
      </c>
    </row>
    <row r="149" spans="1:12" x14ac:dyDescent="0.25">
      <c r="A149" s="111"/>
      <c r="B149" s="109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109"/>
      <c r="J149" s="50"/>
      <c r="K149" s="13">
        <f>мар.25!K149+апр.25!H149-апр.25!G149</f>
        <v>0</v>
      </c>
    </row>
    <row r="150" spans="1:12" x14ac:dyDescent="0.25">
      <c r="A150" s="111"/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109"/>
      <c r="J150" s="50"/>
      <c r="K150" s="13">
        <f>мар.25!K150+апр.25!H150-апр.25!G150</f>
        <v>0</v>
      </c>
    </row>
    <row r="151" spans="1:12" x14ac:dyDescent="0.25">
      <c r="A151" s="111"/>
      <c r="B151" s="109" t="s">
        <v>20</v>
      </c>
      <c r="C151" s="12">
        <v>24021</v>
      </c>
      <c r="D151" s="12">
        <v>24033</v>
      </c>
      <c r="E151" s="13">
        <f t="shared" si="4"/>
        <v>12</v>
      </c>
      <c r="F151" s="13">
        <v>7.33</v>
      </c>
      <c r="G151" s="13">
        <f t="shared" si="5"/>
        <v>87.960000000000008</v>
      </c>
      <c r="H151" s="13"/>
      <c r="I151" s="109"/>
      <c r="J151" s="50"/>
      <c r="K151" s="13">
        <f>мар.25!K151+апр.25!H151-апр.25!G151</f>
        <v>-175.92000000000002</v>
      </c>
      <c r="L151" s="77"/>
    </row>
    <row r="152" spans="1:12" x14ac:dyDescent="0.25">
      <c r="A152" s="111"/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109"/>
      <c r="J152" s="50"/>
      <c r="K152" s="13">
        <f>мар.25!K152+апр.25!H152-апр.25!G152</f>
        <v>0</v>
      </c>
    </row>
    <row r="153" spans="1:12" x14ac:dyDescent="0.25">
      <c r="A153" s="111"/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109"/>
      <c r="J153" s="50"/>
      <c r="K153" s="13">
        <f>мар.25!K153+апр.25!H153-апр.25!G153</f>
        <v>0</v>
      </c>
    </row>
    <row r="154" spans="1:12" x14ac:dyDescent="0.25">
      <c r="A154" s="19"/>
      <c r="B154" s="109">
        <v>151</v>
      </c>
      <c r="C154" s="12">
        <v>512</v>
      </c>
      <c r="D154" s="12">
        <v>512</v>
      </c>
      <c r="E154" s="13">
        <f t="shared" si="4"/>
        <v>0</v>
      </c>
      <c r="F154" s="13">
        <v>7.33</v>
      </c>
      <c r="G154" s="13">
        <f t="shared" si="5"/>
        <v>0</v>
      </c>
      <c r="H154" s="13"/>
      <c r="I154" s="109"/>
      <c r="J154" s="50"/>
      <c r="K154" s="13">
        <f>мар.25!K154+апр.25!H154-апр.25!G154</f>
        <v>0</v>
      </c>
    </row>
    <row r="155" spans="1:12" x14ac:dyDescent="0.25">
      <c r="A155" s="111"/>
      <c r="B155" s="109">
        <v>152</v>
      </c>
      <c r="C155" s="12">
        <v>2204</v>
      </c>
      <c r="D155" s="12">
        <v>2207</v>
      </c>
      <c r="E155" s="13">
        <f t="shared" si="4"/>
        <v>3</v>
      </c>
      <c r="F155" s="70">
        <v>5.13</v>
      </c>
      <c r="G155" s="13">
        <f t="shared" si="5"/>
        <v>15.39</v>
      </c>
      <c r="H155" s="13"/>
      <c r="I155" s="109"/>
      <c r="J155" s="50"/>
      <c r="K155" s="13">
        <f>мар.25!K155+апр.25!H155-апр.25!G155</f>
        <v>-15.39</v>
      </c>
    </row>
    <row r="156" spans="1:12" x14ac:dyDescent="0.25">
      <c r="A156" s="111"/>
      <c r="B156" s="109">
        <v>153</v>
      </c>
      <c r="C156" s="12">
        <v>32175</v>
      </c>
      <c r="D156" s="12">
        <v>32461</v>
      </c>
      <c r="E156" s="13">
        <f t="shared" si="4"/>
        <v>286</v>
      </c>
      <c r="F156" s="70">
        <v>5.13</v>
      </c>
      <c r="G156" s="13">
        <f t="shared" si="5"/>
        <v>1467.18</v>
      </c>
      <c r="H156" s="13">
        <v>10508</v>
      </c>
      <c r="I156" s="109">
        <v>368460</v>
      </c>
      <c r="J156" s="50">
        <v>45769</v>
      </c>
      <c r="K156" s="13">
        <f>мар.25!K156+апр.25!H156-апр.25!G156</f>
        <v>9915.01</v>
      </c>
    </row>
    <row r="157" spans="1:12" x14ac:dyDescent="0.25">
      <c r="A157" s="111"/>
      <c r="B157" s="109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109"/>
      <c r="J157" s="50"/>
      <c r="K157" s="13">
        <f>мар.25!K157+апр.25!H157-апр.25!G157</f>
        <v>0</v>
      </c>
    </row>
    <row r="158" spans="1:12" x14ac:dyDescent="0.25">
      <c r="A158" s="111"/>
      <c r="B158" s="109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109"/>
      <c r="J158" s="50"/>
      <c r="K158" s="13">
        <f>мар.25!K158+апр.25!H158-апр.25!G158</f>
        <v>0</v>
      </c>
    </row>
    <row r="159" spans="1:12" x14ac:dyDescent="0.25">
      <c r="A159" s="111"/>
      <c r="B159" s="109">
        <v>156</v>
      </c>
      <c r="C159" s="12">
        <v>43480</v>
      </c>
      <c r="D159" s="12">
        <v>44325</v>
      </c>
      <c r="E159" s="13">
        <f t="shared" si="4"/>
        <v>845</v>
      </c>
      <c r="F159" s="68">
        <v>5.13</v>
      </c>
      <c r="G159" s="13">
        <f t="shared" si="5"/>
        <v>4334.8500000000004</v>
      </c>
      <c r="H159" s="13">
        <v>5000</v>
      </c>
      <c r="I159" s="109">
        <v>321134</v>
      </c>
      <c r="J159" s="50">
        <v>45762</v>
      </c>
      <c r="K159" s="13">
        <f>мар.25!K159+апр.25!H159-апр.25!G159</f>
        <v>1212.75</v>
      </c>
    </row>
    <row r="160" spans="1:12" x14ac:dyDescent="0.25">
      <c r="A160" s="111"/>
      <c r="B160" s="109">
        <v>157</v>
      </c>
      <c r="C160" s="12">
        <v>7738</v>
      </c>
      <c r="D160" s="12">
        <v>7764</v>
      </c>
      <c r="E160" s="13">
        <f t="shared" si="4"/>
        <v>26</v>
      </c>
      <c r="F160" s="68">
        <v>5.13</v>
      </c>
      <c r="G160" s="13">
        <f t="shared" si="5"/>
        <v>133.38</v>
      </c>
      <c r="H160" s="13"/>
      <c r="I160" s="109"/>
      <c r="J160" s="50"/>
      <c r="K160" s="13">
        <f>мар.25!K160+апр.25!H160-апр.25!G160</f>
        <v>89.600000000000023</v>
      </c>
    </row>
    <row r="161" spans="1:12" x14ac:dyDescent="0.25">
      <c r="A161" s="111"/>
      <c r="B161" s="109">
        <v>158</v>
      </c>
      <c r="C161" s="12">
        <v>1099</v>
      </c>
      <c r="D161" s="12">
        <v>1099</v>
      </c>
      <c r="E161" s="13">
        <f t="shared" si="4"/>
        <v>0</v>
      </c>
      <c r="F161" s="13">
        <v>7.33</v>
      </c>
      <c r="G161" s="13">
        <f t="shared" si="5"/>
        <v>0</v>
      </c>
      <c r="H161" s="13"/>
      <c r="I161" s="109"/>
      <c r="J161" s="50"/>
      <c r="K161" s="13">
        <f>мар.25!K161+апр.25!H161-апр.25!G161</f>
        <v>-73.3</v>
      </c>
    </row>
    <row r="162" spans="1:12" x14ac:dyDescent="0.25">
      <c r="A162" s="111"/>
      <c r="B162" s="109">
        <v>159</v>
      </c>
      <c r="C162" s="12">
        <v>1243</v>
      </c>
      <c r="D162" s="12">
        <v>1288</v>
      </c>
      <c r="E162" s="13">
        <f t="shared" si="4"/>
        <v>45</v>
      </c>
      <c r="F162" s="13">
        <v>7.33</v>
      </c>
      <c r="G162" s="13">
        <f t="shared" si="5"/>
        <v>329.85</v>
      </c>
      <c r="H162" s="13">
        <v>1000</v>
      </c>
      <c r="I162" s="109">
        <v>196168</v>
      </c>
      <c r="J162" s="50">
        <v>45754</v>
      </c>
      <c r="K162" s="13">
        <f>мар.25!K162+апр.25!H162-апр.25!G162</f>
        <v>670.15</v>
      </c>
    </row>
    <row r="163" spans="1:12" x14ac:dyDescent="0.25">
      <c r="A163" s="111"/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109"/>
      <c r="J163" s="50"/>
      <c r="K163" s="13">
        <f>мар.25!K163+апр.25!H163-апр.25!G163</f>
        <v>0</v>
      </c>
    </row>
    <row r="164" spans="1:12" x14ac:dyDescent="0.25">
      <c r="A164" s="66"/>
      <c r="B164" s="109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109"/>
      <c r="J164" s="50"/>
      <c r="K164" s="13">
        <f>мар.25!K164+апр.25!H164-апр.25!G164</f>
        <v>0</v>
      </c>
    </row>
    <row r="165" spans="1:12" x14ac:dyDescent="0.25">
      <c r="A165" s="111"/>
      <c r="B165" s="109">
        <v>162</v>
      </c>
      <c r="C165" s="12">
        <v>5494</v>
      </c>
      <c r="D165" s="12">
        <v>5500</v>
      </c>
      <c r="E165" s="13">
        <f t="shared" si="4"/>
        <v>6</v>
      </c>
      <c r="F165" s="13">
        <v>7.33</v>
      </c>
      <c r="G165" s="13">
        <f t="shared" si="5"/>
        <v>43.980000000000004</v>
      </c>
      <c r="H165" s="13"/>
      <c r="I165" s="109"/>
      <c r="J165" s="50"/>
      <c r="K165" s="13">
        <f>мар.25!K165+апр.25!H165-апр.25!G165</f>
        <v>2706.8</v>
      </c>
    </row>
    <row r="166" spans="1:12" x14ac:dyDescent="0.25">
      <c r="A166" s="111"/>
      <c r="B166" s="109" t="s">
        <v>21</v>
      </c>
      <c r="C166" s="12">
        <v>75397</v>
      </c>
      <c r="D166" s="12">
        <v>79303</v>
      </c>
      <c r="E166" s="13">
        <f t="shared" si="4"/>
        <v>3906</v>
      </c>
      <c r="F166" s="68">
        <v>5.13</v>
      </c>
      <c r="G166" s="13">
        <f t="shared" si="5"/>
        <v>20037.78</v>
      </c>
      <c r="H166" s="13"/>
      <c r="I166" s="109"/>
      <c r="J166" s="50"/>
      <c r="K166" s="13">
        <f>мар.25!K166+апр.25!H166-апр.25!G166</f>
        <v>37321.08</v>
      </c>
      <c r="L166" s="77"/>
    </row>
    <row r="167" spans="1:12" x14ac:dyDescent="0.25">
      <c r="A167" s="111"/>
      <c r="B167" s="109">
        <v>164</v>
      </c>
      <c r="C167" s="12">
        <v>600</v>
      </c>
      <c r="D167" s="12">
        <v>600</v>
      </c>
      <c r="E167" s="13">
        <f t="shared" si="4"/>
        <v>0</v>
      </c>
      <c r="F167" s="13">
        <v>7.33</v>
      </c>
      <c r="G167" s="13">
        <f t="shared" si="5"/>
        <v>0</v>
      </c>
      <c r="H167" s="13"/>
      <c r="I167" s="109"/>
      <c r="J167" s="50"/>
      <c r="K167" s="13">
        <f>мар.25!K167+апр.25!H167-апр.25!G167</f>
        <v>-4390.67</v>
      </c>
    </row>
    <row r="168" spans="1:12" x14ac:dyDescent="0.25">
      <c r="A168" s="111"/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109"/>
      <c r="J168" s="50"/>
      <c r="K168" s="13">
        <f>мар.25!K168+апр.25!H168-апр.25!G168</f>
        <v>0</v>
      </c>
    </row>
    <row r="169" spans="1:12" x14ac:dyDescent="0.25">
      <c r="A169" s="111"/>
      <c r="B169" s="109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109"/>
      <c r="J169" s="50"/>
      <c r="K169" s="13">
        <f>мар.25!K169+апр.25!H169-апр.25!G169</f>
        <v>0</v>
      </c>
    </row>
    <row r="170" spans="1:12" x14ac:dyDescent="0.25">
      <c r="A170" s="111"/>
      <c r="B170" s="109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109"/>
      <c r="J170" s="50"/>
      <c r="K170" s="13">
        <f>мар.25!K170+апр.25!H170-апр.25!G170</f>
        <v>0</v>
      </c>
    </row>
    <row r="171" spans="1:12" x14ac:dyDescent="0.25">
      <c r="A171" s="111"/>
      <c r="B171" s="109">
        <v>168</v>
      </c>
      <c r="C171" s="12">
        <v>18956</v>
      </c>
      <c r="D171" s="12">
        <v>19226</v>
      </c>
      <c r="E171" s="13">
        <f t="shared" si="4"/>
        <v>270</v>
      </c>
      <c r="F171" s="13">
        <v>7.33</v>
      </c>
      <c r="G171" s="13">
        <f t="shared" si="5"/>
        <v>1979.1</v>
      </c>
      <c r="H171" s="13"/>
      <c r="I171" s="109"/>
      <c r="J171" s="50"/>
      <c r="K171" s="13">
        <f>мар.25!K171+апр.25!H171-апр.25!G171</f>
        <v>-2045.0700000000002</v>
      </c>
    </row>
    <row r="172" spans="1:12" x14ac:dyDescent="0.25">
      <c r="A172" s="111"/>
      <c r="B172" s="109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109"/>
      <c r="J172" s="50"/>
      <c r="K172" s="13">
        <f>мар.25!K172+апр.25!H172-апр.25!G172</f>
        <v>0</v>
      </c>
    </row>
    <row r="173" spans="1:12" x14ac:dyDescent="0.25">
      <c r="A173" s="111"/>
      <c r="B173" s="109">
        <v>170</v>
      </c>
      <c r="C173" s="12">
        <v>2389</v>
      </c>
      <c r="D173" s="12">
        <v>2289</v>
      </c>
      <c r="E173" s="13">
        <f t="shared" si="4"/>
        <v>-100</v>
      </c>
      <c r="F173" s="13">
        <v>7.33</v>
      </c>
      <c r="G173" s="13">
        <f t="shared" si="5"/>
        <v>-733</v>
      </c>
      <c r="H173" s="13"/>
      <c r="I173" s="109"/>
      <c r="J173" s="50"/>
      <c r="K173" s="13">
        <f>мар.25!K173+апр.25!H173-апр.25!G173</f>
        <v>733</v>
      </c>
    </row>
    <row r="174" spans="1:12" x14ac:dyDescent="0.25">
      <c r="A174" s="111"/>
      <c r="B174" s="109">
        <v>171</v>
      </c>
      <c r="C174" s="12">
        <v>22811</v>
      </c>
      <c r="D174" s="12">
        <v>22988</v>
      </c>
      <c r="E174" s="13">
        <f t="shared" si="4"/>
        <v>177</v>
      </c>
      <c r="F174" s="70">
        <v>5.13</v>
      </c>
      <c r="G174" s="13">
        <f t="shared" si="5"/>
        <v>908.01</v>
      </c>
      <c r="H174" s="13"/>
      <c r="I174" s="109"/>
      <c r="J174" s="50"/>
      <c r="K174" s="13">
        <f>мар.25!K174+апр.25!H174-апр.25!G174</f>
        <v>-913.14</v>
      </c>
    </row>
    <row r="175" spans="1:12" x14ac:dyDescent="0.25">
      <c r="A175" s="111"/>
      <c r="B175" s="109">
        <v>172</v>
      </c>
      <c r="C175" s="12">
        <v>72385</v>
      </c>
      <c r="D175" s="12">
        <v>81014</v>
      </c>
      <c r="E175" s="13">
        <f t="shared" si="4"/>
        <v>8629</v>
      </c>
      <c r="F175" s="13">
        <v>7.33</v>
      </c>
      <c r="G175" s="13">
        <f t="shared" si="5"/>
        <v>63250.57</v>
      </c>
      <c r="H175" s="13"/>
      <c r="I175" s="109"/>
      <c r="J175" s="50"/>
      <c r="K175" s="13">
        <f>мар.25!K175+апр.25!H175-апр.25!G175</f>
        <v>3635.1200000000026</v>
      </c>
    </row>
    <row r="176" spans="1:12" x14ac:dyDescent="0.25">
      <c r="A176" s="111"/>
      <c r="B176" s="109">
        <v>173</v>
      </c>
      <c r="C176" s="12">
        <v>140149</v>
      </c>
      <c r="D176" s="12">
        <v>140618</v>
      </c>
      <c r="E176" s="13">
        <f t="shared" si="4"/>
        <v>469</v>
      </c>
      <c r="F176" s="68">
        <v>5.13</v>
      </c>
      <c r="G176" s="13">
        <f t="shared" si="5"/>
        <v>2405.9699999999998</v>
      </c>
      <c r="H176" s="13">
        <v>3500</v>
      </c>
      <c r="I176" s="109">
        <v>362002</v>
      </c>
      <c r="J176" s="50">
        <v>45754</v>
      </c>
      <c r="K176" s="13">
        <f>мар.25!K176+апр.25!H176-апр.25!G176</f>
        <v>4377.68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109"/>
      <c r="J177" s="50"/>
      <c r="K177" s="13">
        <f>мар.25!K177+апр.25!H177-апр.25!G177</f>
        <v>0</v>
      </c>
    </row>
    <row r="178" spans="1:11" x14ac:dyDescent="0.25">
      <c r="A178" s="111"/>
      <c r="B178" s="109">
        <f>175</f>
        <v>175</v>
      </c>
      <c r="C178" s="12">
        <v>5204</v>
      </c>
      <c r="D178" s="12">
        <v>5246</v>
      </c>
      <c r="E178" s="13">
        <f t="shared" si="4"/>
        <v>42</v>
      </c>
      <c r="F178" s="13">
        <v>7.33</v>
      </c>
      <c r="G178" s="13">
        <f t="shared" si="5"/>
        <v>307.86</v>
      </c>
      <c r="H178" s="13"/>
      <c r="I178" s="109"/>
      <c r="J178" s="50"/>
      <c r="K178" s="13">
        <f>мар.25!K178+апр.25!H178-апр.25!G178</f>
        <v>-307.86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109"/>
      <c r="J179" s="50"/>
      <c r="K179" s="13">
        <f>мар.25!K179+апр.25!H179-апр.25!G179</f>
        <v>0</v>
      </c>
    </row>
    <row r="180" spans="1:11" x14ac:dyDescent="0.25">
      <c r="A180" s="111"/>
      <c r="B180" s="109">
        <v>177</v>
      </c>
      <c r="C180" s="12">
        <v>12982</v>
      </c>
      <c r="D180" s="12">
        <v>13321</v>
      </c>
      <c r="E180" s="13">
        <f t="shared" si="4"/>
        <v>339</v>
      </c>
      <c r="F180" s="13">
        <v>7.33</v>
      </c>
      <c r="G180" s="13">
        <f t="shared" si="5"/>
        <v>2484.87</v>
      </c>
      <c r="H180" s="13"/>
      <c r="I180" s="109"/>
      <c r="J180" s="50"/>
      <c r="K180" s="13">
        <f>мар.25!K180+апр.25!H180-апр.25!G180</f>
        <v>-4374.1299999999992</v>
      </c>
    </row>
    <row r="181" spans="1:11" x14ac:dyDescent="0.25">
      <c r="A181" s="111"/>
      <c r="B181" s="109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109"/>
      <c r="J181" s="50"/>
      <c r="K181" s="13">
        <f>мар.25!K181+апр.25!H181-апр.25!G181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109"/>
      <c r="J182" s="50"/>
      <c r="K182" s="13">
        <f>мар.25!K182+апр.25!H182-апр.25!G182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109"/>
      <c r="J183" s="50"/>
      <c r="K183" s="13">
        <f>мар.25!K183+апр.25!H183-апр.25!G183</f>
        <v>0</v>
      </c>
    </row>
    <row r="184" spans="1:11" x14ac:dyDescent="0.25">
      <c r="A184" s="111"/>
      <c r="B184" s="109">
        <v>181</v>
      </c>
      <c r="C184" s="12">
        <v>60</v>
      </c>
      <c r="D184" s="12">
        <v>60</v>
      </c>
      <c r="E184" s="13">
        <f t="shared" si="4"/>
        <v>0</v>
      </c>
      <c r="F184" s="13">
        <v>7.33</v>
      </c>
      <c r="G184" s="13">
        <f t="shared" si="5"/>
        <v>0</v>
      </c>
      <c r="H184" s="13"/>
      <c r="I184" s="109"/>
      <c r="J184" s="50"/>
      <c r="K184" s="13">
        <f>мар.25!K184+апр.25!H184-апр.25!G184</f>
        <v>390.21000000000004</v>
      </c>
    </row>
    <row r="185" spans="1:11" x14ac:dyDescent="0.25">
      <c r="A185" s="111"/>
      <c r="B185" s="109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109"/>
      <c r="J185" s="50"/>
      <c r="K185" s="13">
        <f>мар.25!K185+апр.25!H185-апр.25!G185</f>
        <v>0</v>
      </c>
    </row>
    <row r="186" spans="1:11" x14ac:dyDescent="0.25">
      <c r="A186" s="111"/>
      <c r="B186" s="109">
        <v>183</v>
      </c>
      <c r="C186" s="12">
        <v>25</v>
      </c>
      <c r="D186" s="12">
        <v>25</v>
      </c>
      <c r="E186" s="13">
        <f t="shared" si="4"/>
        <v>0</v>
      </c>
      <c r="F186" s="13">
        <v>7.33</v>
      </c>
      <c r="G186" s="13">
        <f t="shared" si="5"/>
        <v>0</v>
      </c>
      <c r="H186" s="13"/>
      <c r="I186" s="109"/>
      <c r="J186" s="50"/>
      <c r="K186" s="13">
        <f>мар.25!K186+апр.25!H186-апр.25!G186</f>
        <v>-7.33</v>
      </c>
    </row>
    <row r="187" spans="1:11" x14ac:dyDescent="0.25">
      <c r="A187" s="111"/>
      <c r="B187" s="109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109"/>
      <c r="J187" s="50"/>
      <c r="K187" s="13">
        <f>мар.25!K187+апр.25!H187-апр.25!G187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109"/>
      <c r="J188" s="50"/>
      <c r="K188" s="13">
        <f>мар.25!K188+апр.25!H188-апр.25!G188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109"/>
      <c r="J189" s="50"/>
      <c r="K189" s="13">
        <f>мар.25!K189+апр.25!H189-апр.25!G189</f>
        <v>0</v>
      </c>
    </row>
    <row r="190" spans="1:11" x14ac:dyDescent="0.25">
      <c r="A190" s="111"/>
      <c r="B190" s="109">
        <v>187</v>
      </c>
      <c r="C190" s="12">
        <v>28381</v>
      </c>
      <c r="D190" s="12">
        <v>28768</v>
      </c>
      <c r="E190" s="13">
        <f t="shared" si="4"/>
        <v>387</v>
      </c>
      <c r="F190" s="13">
        <v>7.33</v>
      </c>
      <c r="G190" s="13">
        <f t="shared" si="5"/>
        <v>2836.71</v>
      </c>
      <c r="H190" s="13"/>
      <c r="I190" s="109"/>
      <c r="J190" s="50"/>
      <c r="K190" s="13">
        <f>мар.25!K190+апр.25!H190-апр.25!G190</f>
        <v>-278.53999999999996</v>
      </c>
    </row>
    <row r="191" spans="1:11" x14ac:dyDescent="0.25">
      <c r="A191" s="111"/>
      <c r="B191" s="109">
        <v>188</v>
      </c>
      <c r="C191" s="12">
        <v>4276</v>
      </c>
      <c r="D191" s="12">
        <v>4276</v>
      </c>
      <c r="E191" s="13">
        <f t="shared" si="4"/>
        <v>0</v>
      </c>
      <c r="F191" s="13">
        <v>7.33</v>
      </c>
      <c r="G191" s="13">
        <f t="shared" si="5"/>
        <v>0</v>
      </c>
      <c r="H191" s="13"/>
      <c r="I191" s="109"/>
      <c r="J191" s="50"/>
      <c r="K191" s="13">
        <f>мар.25!K191+апр.25!H191-апр.25!G191</f>
        <v>1000</v>
      </c>
    </row>
    <row r="192" spans="1:11" x14ac:dyDescent="0.25">
      <c r="A192" s="111"/>
      <c r="B192" s="109">
        <v>189</v>
      </c>
      <c r="C192" s="12">
        <v>5860</v>
      </c>
      <c r="D192" s="12">
        <v>5943</v>
      </c>
      <c r="E192" s="13">
        <f t="shared" si="4"/>
        <v>83</v>
      </c>
      <c r="F192" s="13">
        <v>7.33</v>
      </c>
      <c r="G192" s="13">
        <f t="shared" si="5"/>
        <v>608.39</v>
      </c>
      <c r="H192" s="13"/>
      <c r="I192" s="109"/>
      <c r="J192" s="50"/>
      <c r="K192" s="13">
        <f>мар.25!K192+апр.25!H192-апр.25!G192</f>
        <v>-608.39</v>
      </c>
    </row>
    <row r="193" spans="1:11" x14ac:dyDescent="0.25">
      <c r="A193" s="111"/>
      <c r="B193" s="109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109"/>
      <c r="J193" s="50"/>
      <c r="K193" s="13">
        <f>мар.25!K193+апр.25!H193-апр.25!G193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109"/>
      <c r="J194" s="50"/>
      <c r="K194" s="13">
        <f>мар.25!K194+апр.25!H194-апр.25!G194</f>
        <v>0</v>
      </c>
    </row>
    <row r="195" spans="1:11" x14ac:dyDescent="0.25">
      <c r="A195" s="111"/>
      <c r="B195" s="109">
        <v>192</v>
      </c>
      <c r="C195" s="12">
        <v>7179</v>
      </c>
      <c r="D195" s="12">
        <v>7179</v>
      </c>
      <c r="E195" s="13">
        <f t="shared" si="4"/>
        <v>0</v>
      </c>
      <c r="F195" s="13">
        <v>7.33</v>
      </c>
      <c r="G195" s="13">
        <f t="shared" si="5"/>
        <v>0</v>
      </c>
      <c r="H195" s="13"/>
      <c r="I195" s="109"/>
      <c r="J195" s="50"/>
      <c r="K195" s="13">
        <f>мар.25!K195+апр.25!H195-апр.25!G195</f>
        <v>0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109">
        <v>286134</v>
      </c>
      <c r="J196" s="50">
        <v>45754</v>
      </c>
      <c r="K196" s="13">
        <f>мар.25!K196+апр.25!H196-апр.25!G196</f>
        <v>3000</v>
      </c>
    </row>
    <row r="197" spans="1:11" x14ac:dyDescent="0.25">
      <c r="A197" s="111"/>
      <c r="B197" s="109">
        <v>194</v>
      </c>
      <c r="C197" s="12">
        <v>7695</v>
      </c>
      <c r="D197" s="12">
        <v>7695</v>
      </c>
      <c r="E197" s="13">
        <f t="shared" si="4"/>
        <v>0</v>
      </c>
      <c r="F197" s="13">
        <v>7.33</v>
      </c>
      <c r="G197" s="13">
        <f t="shared" si="5"/>
        <v>0</v>
      </c>
      <c r="H197" s="13"/>
      <c r="I197" s="109"/>
      <c r="J197" s="50"/>
      <c r="K197" s="13">
        <f>мар.25!K197+апр.25!H197-апр.25!G197</f>
        <v>-447.13</v>
      </c>
    </row>
    <row r="198" spans="1:11" x14ac:dyDescent="0.25">
      <c r="A198" s="111"/>
      <c r="B198" s="109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109"/>
      <c r="J198" s="50"/>
      <c r="K198" s="13">
        <f>мар.25!K198+апр.25!H198-апр.25!G198</f>
        <v>0</v>
      </c>
    </row>
    <row r="199" spans="1:11" x14ac:dyDescent="0.25">
      <c r="A199" s="111"/>
      <c r="B199" s="109">
        <v>196</v>
      </c>
      <c r="C199" s="12">
        <v>18860</v>
      </c>
      <c r="D199" s="12">
        <v>19596</v>
      </c>
      <c r="E199" s="13">
        <f t="shared" si="4"/>
        <v>736</v>
      </c>
      <c r="F199" s="70">
        <v>5.13</v>
      </c>
      <c r="G199" s="13">
        <f t="shared" si="5"/>
        <v>3775.68</v>
      </c>
      <c r="H199" s="13">
        <v>4000</v>
      </c>
      <c r="I199" s="109">
        <v>498114</v>
      </c>
      <c r="J199" s="50">
        <v>45757</v>
      </c>
      <c r="K199" s="13">
        <f>мар.25!K199+апр.25!H199-апр.25!G199</f>
        <v>-4298.7700000000004</v>
      </c>
    </row>
    <row r="200" spans="1:11" x14ac:dyDescent="0.25">
      <c r="A200" s="111"/>
      <c r="B200" s="109">
        <v>197</v>
      </c>
      <c r="C200" s="12">
        <v>41</v>
      </c>
      <c r="D200" s="12">
        <v>41</v>
      </c>
      <c r="E200" s="13">
        <f t="shared" si="4"/>
        <v>0</v>
      </c>
      <c r="F200" s="13">
        <v>7.33</v>
      </c>
      <c r="G200" s="13">
        <f t="shared" si="5"/>
        <v>0</v>
      </c>
      <c r="H200" s="13"/>
      <c r="I200" s="109"/>
      <c r="J200" s="50"/>
      <c r="K200" s="13">
        <f>мар.25!K200+апр.25!H200-апр.25!G200</f>
        <v>-227.23</v>
      </c>
    </row>
    <row r="201" spans="1:11" x14ac:dyDescent="0.25">
      <c r="A201" s="111"/>
      <c r="B201" s="109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109"/>
      <c r="J201" s="50"/>
      <c r="K201" s="13">
        <f>мар.25!K201+апр.25!H201-апр.25!G201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109"/>
      <c r="J202" s="50"/>
      <c r="K202" s="13">
        <f>мар.25!K202+апр.25!H202-апр.25!G202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ref="E203:E266" si="6">D203-C203</f>
        <v>0</v>
      </c>
      <c r="F203" s="13">
        <v>7.33</v>
      </c>
      <c r="G203" s="13">
        <f t="shared" ref="G203:G266" si="7">F203*E203</f>
        <v>0</v>
      </c>
      <c r="H203" s="13"/>
      <c r="I203" s="109"/>
      <c r="J203" s="50"/>
      <c r="K203" s="13">
        <f>мар.25!K203+апр.25!H203-апр.25!G203</f>
        <v>0</v>
      </c>
    </row>
    <row r="204" spans="1:11" x14ac:dyDescent="0.25">
      <c r="A204" s="111"/>
      <c r="B204" s="109">
        <v>201</v>
      </c>
      <c r="C204" s="12">
        <v>15987</v>
      </c>
      <c r="D204" s="12">
        <v>16124</v>
      </c>
      <c r="E204" s="13">
        <f t="shared" si="6"/>
        <v>137</v>
      </c>
      <c r="F204" s="68">
        <v>5.13</v>
      </c>
      <c r="G204" s="13">
        <f t="shared" si="7"/>
        <v>702.81</v>
      </c>
      <c r="H204" s="13">
        <v>30000</v>
      </c>
      <c r="I204" s="109">
        <v>110199</v>
      </c>
      <c r="J204" s="50">
        <v>45768</v>
      </c>
      <c r="K204" s="13">
        <f>мар.25!K204+апр.25!H204-апр.25!G204</f>
        <v>17410.98</v>
      </c>
    </row>
    <row r="205" spans="1:11" x14ac:dyDescent="0.25">
      <c r="A205" s="111"/>
      <c r="B205" s="109">
        <v>202</v>
      </c>
      <c r="C205" s="12">
        <v>1228</v>
      </c>
      <c r="D205" s="12">
        <v>1228</v>
      </c>
      <c r="E205" s="13">
        <f t="shared" si="6"/>
        <v>0</v>
      </c>
      <c r="F205" s="13">
        <v>7.33</v>
      </c>
      <c r="G205" s="13">
        <f t="shared" si="7"/>
        <v>0</v>
      </c>
      <c r="H205" s="13"/>
      <c r="I205" s="109"/>
      <c r="J205" s="50"/>
      <c r="K205" s="13">
        <f>мар.25!K205+апр.25!H205-апр.25!G205</f>
        <v>0</v>
      </c>
    </row>
    <row r="206" spans="1:11" x14ac:dyDescent="0.25">
      <c r="A206" s="111"/>
      <c r="B206" s="109">
        <v>203</v>
      </c>
      <c r="C206" s="12">
        <v>5208</v>
      </c>
      <c r="D206" s="12">
        <v>5368</v>
      </c>
      <c r="E206" s="13">
        <f t="shared" si="6"/>
        <v>160</v>
      </c>
      <c r="F206" s="13">
        <v>7.33</v>
      </c>
      <c r="G206" s="13">
        <f t="shared" si="7"/>
        <v>1172.8</v>
      </c>
      <c r="H206" s="13">
        <v>4700</v>
      </c>
      <c r="I206" s="109">
        <v>581916</v>
      </c>
      <c r="J206" s="50">
        <v>45754</v>
      </c>
      <c r="K206" s="13">
        <f>мар.25!K206+апр.25!H206-апр.25!G206</f>
        <v>4518.4799999999987</v>
      </c>
    </row>
    <row r="207" spans="1:11" x14ac:dyDescent="0.25">
      <c r="A207" s="111"/>
      <c r="B207" s="109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109"/>
      <c r="J207" s="50"/>
      <c r="K207" s="13">
        <f>мар.25!K207+апр.25!H207-апр.25!G207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109"/>
      <c r="J208" s="50"/>
      <c r="K208" s="13">
        <f>мар.25!K208+апр.25!H208-апр.25!G208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109"/>
      <c r="J209" s="50"/>
      <c r="K209" s="13">
        <f>мар.25!K209+апр.25!H209-апр.25!G209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109"/>
      <c r="J210" s="50"/>
      <c r="K210" s="13">
        <f>мар.25!K210+апр.25!H210-апр.25!G210</f>
        <v>0</v>
      </c>
    </row>
    <row r="211" spans="1:11" x14ac:dyDescent="0.25">
      <c r="A211" s="111"/>
      <c r="B211" s="109">
        <v>209</v>
      </c>
      <c r="C211" s="12">
        <v>7688</v>
      </c>
      <c r="D211" s="12">
        <v>7831</v>
      </c>
      <c r="E211" s="13">
        <f t="shared" si="6"/>
        <v>143</v>
      </c>
      <c r="F211" s="13">
        <v>7.33</v>
      </c>
      <c r="G211" s="13">
        <f t="shared" si="7"/>
        <v>1048.19</v>
      </c>
      <c r="H211" s="13"/>
      <c r="I211" s="109"/>
      <c r="J211" s="50"/>
      <c r="K211" s="13">
        <f>мар.25!K211+апр.25!H211-апр.25!G211</f>
        <v>-1297.4100000000001</v>
      </c>
    </row>
    <row r="212" spans="1:11" x14ac:dyDescent="0.25">
      <c r="A212" s="111"/>
      <c r="B212" s="109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109"/>
      <c r="J212" s="50"/>
      <c r="K212" s="13">
        <f>мар.25!K212+апр.25!H212-апр.25!G212</f>
        <v>0</v>
      </c>
    </row>
    <row r="213" spans="1:11" x14ac:dyDescent="0.25">
      <c r="A213" s="111"/>
      <c r="B213" s="109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109"/>
      <c r="J213" s="50"/>
      <c r="K213" s="13">
        <f>мар.25!K213+апр.25!H213-апр.25!G213</f>
        <v>0</v>
      </c>
    </row>
    <row r="214" spans="1:11" x14ac:dyDescent="0.25">
      <c r="A214" s="111"/>
      <c r="B214" s="109">
        <v>212</v>
      </c>
      <c r="C214" s="12">
        <v>2943</v>
      </c>
      <c r="D214" s="12">
        <v>3145</v>
      </c>
      <c r="E214" s="13">
        <f t="shared" si="6"/>
        <v>202</v>
      </c>
      <c r="F214" s="13">
        <v>7.33</v>
      </c>
      <c r="G214" s="13">
        <f t="shared" si="7"/>
        <v>1480.66</v>
      </c>
      <c r="H214" s="13">
        <v>1000</v>
      </c>
      <c r="I214" s="109">
        <v>275416</v>
      </c>
      <c r="J214" s="50">
        <v>45764</v>
      </c>
      <c r="K214" s="13">
        <f>мар.25!K214+апр.25!H214-апр.25!G214</f>
        <v>969.06000000000017</v>
      </c>
    </row>
    <row r="215" spans="1:11" x14ac:dyDescent="0.25">
      <c r="A215" s="111"/>
      <c r="B215" s="109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109"/>
      <c r="J215" s="50"/>
      <c r="K215" s="13">
        <f>мар.25!K215+апр.25!H215-апр.25!G215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109"/>
      <c r="J216" s="50"/>
      <c r="K216" s="13">
        <f>мар.25!K216+апр.25!H216-апр.25!G216</f>
        <v>0</v>
      </c>
    </row>
    <row r="217" spans="1:11" x14ac:dyDescent="0.25">
      <c r="A217" s="111"/>
      <c r="B217" s="109">
        <v>215</v>
      </c>
      <c r="C217" s="12">
        <v>31</v>
      </c>
      <c r="D217" s="12">
        <v>35</v>
      </c>
      <c r="E217" s="13">
        <f t="shared" si="6"/>
        <v>4</v>
      </c>
      <c r="F217" s="13">
        <v>7.33</v>
      </c>
      <c r="G217" s="13">
        <f t="shared" si="7"/>
        <v>29.32</v>
      </c>
      <c r="H217" s="13"/>
      <c r="I217" s="109"/>
      <c r="J217" s="50"/>
      <c r="K217" s="13">
        <f>мар.25!K217+апр.25!H217-апр.25!G217</f>
        <v>-87.960000000000008</v>
      </c>
    </row>
    <row r="218" spans="1:11" x14ac:dyDescent="0.25">
      <c r="A218" s="111"/>
      <c r="B218" s="109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109"/>
      <c r="J218" s="50"/>
      <c r="K218" s="13">
        <f>мар.25!K218+апр.25!H218-апр.25!G218</f>
        <v>0</v>
      </c>
    </row>
    <row r="219" spans="1:11" x14ac:dyDescent="0.25">
      <c r="A219" s="51"/>
      <c r="B219" s="109">
        <v>217</v>
      </c>
      <c r="C219" s="12">
        <v>5</v>
      </c>
      <c r="D219" s="12">
        <v>5</v>
      </c>
      <c r="E219" s="13">
        <f t="shared" si="6"/>
        <v>0</v>
      </c>
      <c r="F219" s="13">
        <v>7.33</v>
      </c>
      <c r="G219" s="13">
        <f t="shared" si="7"/>
        <v>0</v>
      </c>
      <c r="H219" s="13"/>
      <c r="I219" s="109"/>
      <c r="J219" s="50"/>
      <c r="K219" s="13">
        <f>мар.25!K219+апр.25!H219-апр.25!G219</f>
        <v>0</v>
      </c>
    </row>
    <row r="220" spans="1:11" x14ac:dyDescent="0.25">
      <c r="A220" s="111"/>
      <c r="B220" s="109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109"/>
      <c r="J220" s="50"/>
      <c r="K220" s="13">
        <f>мар.25!K220+апр.25!H220-апр.25!G220</f>
        <v>0</v>
      </c>
    </row>
    <row r="221" spans="1:11" x14ac:dyDescent="0.25">
      <c r="A221" s="111"/>
      <c r="B221" s="109">
        <v>219</v>
      </c>
      <c r="C221" s="12">
        <v>4275</v>
      </c>
      <c r="D221" s="12">
        <v>4330</v>
      </c>
      <c r="E221" s="13">
        <f t="shared" si="6"/>
        <v>55</v>
      </c>
      <c r="F221" s="13">
        <v>7.33</v>
      </c>
      <c r="G221" s="13">
        <f t="shared" si="7"/>
        <v>403.15</v>
      </c>
      <c r="H221" s="13"/>
      <c r="I221" s="109"/>
      <c r="J221" s="50"/>
      <c r="K221" s="13">
        <f>мар.25!K221+апр.25!H221-апр.25!G221</f>
        <v>-1949.7800000000002</v>
      </c>
    </row>
    <row r="222" spans="1:11" x14ac:dyDescent="0.25">
      <c r="A222" s="111"/>
      <c r="B222" s="109">
        <v>220</v>
      </c>
      <c r="C222" s="12">
        <v>6140</v>
      </c>
      <c r="D222" s="12">
        <v>7174</v>
      </c>
      <c r="E222" s="13">
        <f t="shared" si="6"/>
        <v>1034</v>
      </c>
      <c r="F222" s="13">
        <v>7.33</v>
      </c>
      <c r="G222" s="13">
        <f t="shared" si="7"/>
        <v>7579.22</v>
      </c>
      <c r="H222" s="13"/>
      <c r="I222" s="109"/>
      <c r="J222" s="50"/>
      <c r="K222" s="13">
        <f>мар.25!K222+апр.25!H222-апр.25!G222</f>
        <v>-9232.68</v>
      </c>
    </row>
    <row r="223" spans="1:11" x14ac:dyDescent="0.25">
      <c r="A223" s="111"/>
      <c r="B223" s="109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109"/>
      <c r="J223" s="50"/>
      <c r="K223" s="13">
        <f>мар.25!K223+апр.25!H223-апр.25!G223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109"/>
      <c r="J224" s="50"/>
      <c r="K224" s="13">
        <f>мар.25!K224+апр.25!H224-апр.25!G224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109"/>
      <c r="J225" s="50"/>
      <c r="K225" s="13">
        <f>мар.25!K225+апр.25!H225-апр.25!G225</f>
        <v>0</v>
      </c>
    </row>
    <row r="226" spans="1:11" x14ac:dyDescent="0.25">
      <c r="A226" s="111"/>
      <c r="B226" s="109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109"/>
      <c r="J226" s="50"/>
      <c r="K226" s="13">
        <f>мар.25!K226+апр.25!H226-апр.25!G226</f>
        <v>0</v>
      </c>
    </row>
    <row r="227" spans="1:11" x14ac:dyDescent="0.25">
      <c r="A227" s="111"/>
      <c r="B227" s="109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109"/>
      <c r="J227" s="50"/>
      <c r="K227" s="13">
        <f>мар.25!K227+апр.25!H227-апр.25!G227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109"/>
      <c r="J228" s="50"/>
      <c r="K228" s="13">
        <f>мар.25!K228+апр.25!H228-апр.25!G228</f>
        <v>0</v>
      </c>
    </row>
    <row r="229" spans="1:11" x14ac:dyDescent="0.25">
      <c r="A229" s="111"/>
      <c r="B229" s="109">
        <v>227</v>
      </c>
      <c r="C229" s="12">
        <v>15097</v>
      </c>
      <c r="D229" s="12">
        <v>15567</v>
      </c>
      <c r="E229" s="13">
        <f t="shared" si="6"/>
        <v>470</v>
      </c>
      <c r="F229" s="13">
        <v>7.33</v>
      </c>
      <c r="G229" s="13">
        <f t="shared" si="7"/>
        <v>3445.1</v>
      </c>
      <c r="H229" s="13"/>
      <c r="I229" s="109"/>
      <c r="J229" s="50"/>
      <c r="K229" s="13">
        <f>мар.25!K229+апр.25!H229-апр.25!G229</f>
        <v>-8461.3000000000011</v>
      </c>
    </row>
    <row r="230" spans="1:11" x14ac:dyDescent="0.25">
      <c r="A230" s="111"/>
      <c r="B230" s="109">
        <v>228</v>
      </c>
      <c r="C230" s="12">
        <v>3130</v>
      </c>
      <c r="D230" s="12">
        <v>3270</v>
      </c>
      <c r="E230" s="13">
        <f t="shared" si="6"/>
        <v>140</v>
      </c>
      <c r="F230" s="13">
        <v>7.33</v>
      </c>
      <c r="G230" s="13">
        <f t="shared" si="7"/>
        <v>1026.2</v>
      </c>
      <c r="H230" s="13"/>
      <c r="I230" s="109"/>
      <c r="J230" s="50"/>
      <c r="K230" s="13">
        <f>мар.25!K230+апр.25!H230-апр.25!G230</f>
        <v>799.90999999999985</v>
      </c>
    </row>
    <row r="231" spans="1:11" x14ac:dyDescent="0.25">
      <c r="A231" s="111"/>
      <c r="B231" s="109">
        <v>229</v>
      </c>
      <c r="C231" s="12">
        <v>2052</v>
      </c>
      <c r="D231" s="12">
        <v>2085</v>
      </c>
      <c r="E231" s="13">
        <f t="shared" si="6"/>
        <v>33</v>
      </c>
      <c r="F231" s="13">
        <v>7.33</v>
      </c>
      <c r="G231" s="13">
        <f t="shared" si="7"/>
        <v>241.89000000000001</v>
      </c>
      <c r="H231" s="13"/>
      <c r="I231" s="109"/>
      <c r="J231" s="50"/>
      <c r="K231" s="13">
        <f>мар.25!K231+апр.25!H231-апр.25!G231</f>
        <v>109.46999999999994</v>
      </c>
    </row>
    <row r="232" spans="1:11" x14ac:dyDescent="0.25">
      <c r="A232" s="111"/>
      <c r="B232" s="109">
        <v>230</v>
      </c>
      <c r="C232" s="12">
        <v>1424</v>
      </c>
      <c r="D232" s="12">
        <v>1486</v>
      </c>
      <c r="E232" s="13">
        <f t="shared" si="6"/>
        <v>62</v>
      </c>
      <c r="F232" s="13">
        <v>7.33</v>
      </c>
      <c r="G232" s="13">
        <f t="shared" si="7"/>
        <v>454.46</v>
      </c>
      <c r="H232" s="13">
        <v>1000</v>
      </c>
      <c r="I232" s="109">
        <v>263198</v>
      </c>
      <c r="J232" s="50">
        <v>45754</v>
      </c>
      <c r="K232" s="13">
        <f>мар.25!K232+апр.25!H232-апр.25!G232</f>
        <v>-254.52000000000004</v>
      </c>
    </row>
    <row r="233" spans="1:11" x14ac:dyDescent="0.25">
      <c r="A233" s="111"/>
      <c r="B233" s="109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109"/>
      <c r="J233" s="50"/>
      <c r="K233" s="13">
        <f>мар.25!K233+апр.25!H233-апр.25!G233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109"/>
      <c r="J234" s="50"/>
      <c r="K234" s="13">
        <f>мар.25!K234+апр.25!H234-апр.25!G234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109"/>
      <c r="J235" s="50"/>
      <c r="K235" s="13">
        <f>мар.25!K235+апр.25!H235-апр.25!G235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109"/>
      <c r="J236" s="50"/>
      <c r="K236" s="13">
        <f>мар.25!K236+апр.25!H236-апр.25!G236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109"/>
      <c r="J237" s="50"/>
      <c r="K237" s="13">
        <f>мар.25!K237+апр.25!H237-апр.25!G237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109"/>
      <c r="J238" s="50"/>
      <c r="K238" s="13">
        <f>мар.25!K238+апр.25!H238-апр.25!G238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109"/>
      <c r="J239" s="50"/>
      <c r="K239" s="13">
        <f>мар.25!K239+апр.25!H239-апр.25!G239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109"/>
      <c r="J240" s="50"/>
      <c r="K240" s="13">
        <f>мар.25!K240+апр.25!H240-апр.25!G240</f>
        <v>0</v>
      </c>
    </row>
    <row r="241" spans="1:12" x14ac:dyDescent="0.25">
      <c r="A241" s="111"/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109"/>
      <c r="J241" s="50"/>
      <c r="K241" s="13">
        <f>мар.25!K241+апр.25!H241-апр.25!G241</f>
        <v>0</v>
      </c>
    </row>
    <row r="242" spans="1:12" x14ac:dyDescent="0.25">
      <c r="A242" s="111"/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109"/>
      <c r="J242" s="50"/>
      <c r="K242" s="13">
        <f>мар.25!K242+апр.25!H242-апр.25!G242</f>
        <v>0</v>
      </c>
    </row>
    <row r="243" spans="1:12" x14ac:dyDescent="0.25">
      <c r="A243" s="111"/>
      <c r="B243" s="109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109"/>
      <c r="J243" s="50"/>
      <c r="K243" s="13">
        <f>мар.25!K243+апр.25!H243-апр.25!G243</f>
        <v>0</v>
      </c>
    </row>
    <row r="244" spans="1:12" x14ac:dyDescent="0.25">
      <c r="A244" s="111"/>
      <c r="B244" s="109">
        <v>242</v>
      </c>
      <c r="C244" s="12">
        <v>14084</v>
      </c>
      <c r="D244" s="12">
        <v>15749</v>
      </c>
      <c r="E244" s="13">
        <f t="shared" si="6"/>
        <v>1665</v>
      </c>
      <c r="F244" s="70">
        <v>5.13</v>
      </c>
      <c r="G244" s="13">
        <f t="shared" si="7"/>
        <v>8541.4500000000007</v>
      </c>
      <c r="H244" s="13"/>
      <c r="I244" s="109"/>
      <c r="J244" s="50"/>
      <c r="K244" s="13">
        <f>мар.25!K244+апр.25!H244-апр.25!G244</f>
        <v>87571.96</v>
      </c>
      <c r="L244" s="77"/>
    </row>
    <row r="245" spans="1:12" x14ac:dyDescent="0.25">
      <c r="A245" s="111"/>
      <c r="B245" s="109">
        <v>243</v>
      </c>
      <c r="C245" s="12">
        <v>30468</v>
      </c>
      <c r="D245" s="12">
        <v>31046</v>
      </c>
      <c r="E245" s="13">
        <f t="shared" si="6"/>
        <v>578</v>
      </c>
      <c r="F245" s="68">
        <v>5.13</v>
      </c>
      <c r="G245" s="13">
        <f t="shared" si="7"/>
        <v>2965.14</v>
      </c>
      <c r="H245" s="13">
        <v>4000</v>
      </c>
      <c r="I245" s="109">
        <v>211887</v>
      </c>
      <c r="J245" s="50">
        <v>45755</v>
      </c>
      <c r="K245" s="13">
        <f>мар.25!K245+апр.25!H245-апр.25!G245</f>
        <v>-2870.18</v>
      </c>
    </row>
    <row r="246" spans="1:12" x14ac:dyDescent="0.25">
      <c r="A246" s="111"/>
      <c r="B246" s="109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109"/>
      <c r="J246" s="50"/>
      <c r="K246" s="13">
        <f>мар.25!K246+апр.25!H246-апр.25!G246</f>
        <v>0</v>
      </c>
    </row>
    <row r="247" spans="1:12" x14ac:dyDescent="0.25">
      <c r="A247" s="111"/>
      <c r="B247" s="109">
        <v>245</v>
      </c>
      <c r="C247" s="12">
        <v>55163</v>
      </c>
      <c r="D247" s="12">
        <v>55818</v>
      </c>
      <c r="E247" s="13">
        <f t="shared" si="6"/>
        <v>655</v>
      </c>
      <c r="F247" s="68">
        <v>5.13</v>
      </c>
      <c r="G247" s="13">
        <f t="shared" si="7"/>
        <v>3360.15</v>
      </c>
      <c r="H247" s="13"/>
      <c r="I247" s="109"/>
      <c r="J247" s="50"/>
      <c r="K247" s="13">
        <f>мар.25!K247+апр.25!H247-апр.25!G247</f>
        <v>-11894.14</v>
      </c>
    </row>
    <row r="248" spans="1:12" x14ac:dyDescent="0.25">
      <c r="A248" s="111"/>
      <c r="B248" s="109">
        <v>246</v>
      </c>
      <c r="C248" s="12">
        <v>78700</v>
      </c>
      <c r="D248" s="12">
        <v>80129</v>
      </c>
      <c r="E248" s="13">
        <f t="shared" si="6"/>
        <v>1429</v>
      </c>
      <c r="F248" s="68">
        <v>5.13</v>
      </c>
      <c r="G248" s="13">
        <f t="shared" si="7"/>
        <v>7330.7699999999995</v>
      </c>
      <c r="H248" s="13">
        <v>18400</v>
      </c>
      <c r="I248" s="109">
        <v>703020</v>
      </c>
      <c r="J248" s="50">
        <v>45749</v>
      </c>
      <c r="K248" s="13">
        <f>мар.25!K248+апр.25!H248-апр.25!G248</f>
        <v>6709.6800000000012</v>
      </c>
    </row>
    <row r="249" spans="1:12" x14ac:dyDescent="0.25">
      <c r="A249" s="111"/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109"/>
      <c r="J249" s="50"/>
      <c r="K249" s="13">
        <f>мар.25!K249+апр.25!H249-апр.25!G249</f>
        <v>1400</v>
      </c>
    </row>
    <row r="250" spans="1:12" x14ac:dyDescent="0.25">
      <c r="A250" s="111"/>
      <c r="B250" s="109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109"/>
      <c r="J250" s="50"/>
      <c r="K250" s="13">
        <f>мар.25!K250+апр.25!H250-апр.25!G250</f>
        <v>0</v>
      </c>
    </row>
    <row r="251" spans="1:12" x14ac:dyDescent="0.25">
      <c r="A251" s="111"/>
      <c r="B251" s="109">
        <v>249</v>
      </c>
      <c r="C251" s="12">
        <v>36999</v>
      </c>
      <c r="D251" s="12">
        <v>37843</v>
      </c>
      <c r="E251" s="13">
        <f t="shared" si="6"/>
        <v>844</v>
      </c>
      <c r="F251" s="68">
        <v>0</v>
      </c>
      <c r="G251" s="13">
        <f t="shared" si="7"/>
        <v>0</v>
      </c>
      <c r="H251" s="13"/>
      <c r="I251" s="109"/>
      <c r="J251" s="50"/>
      <c r="K251" s="13">
        <f>мар.25!K251+апр.25!H251-апр.25!G251</f>
        <v>0</v>
      </c>
    </row>
    <row r="252" spans="1:12" x14ac:dyDescent="0.25">
      <c r="A252" s="111"/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109"/>
      <c r="J252" s="50"/>
      <c r="K252" s="13">
        <f>мар.25!K252+апр.25!H252-апр.25!G252</f>
        <v>-29.32</v>
      </c>
    </row>
    <row r="253" spans="1:12" x14ac:dyDescent="0.25">
      <c r="A253" s="51"/>
      <c r="B253" s="109">
        <v>251</v>
      </c>
      <c r="C253" s="12">
        <v>48998</v>
      </c>
      <c r="D253" s="12">
        <v>49803</v>
      </c>
      <c r="E253" s="13">
        <f t="shared" si="6"/>
        <v>805</v>
      </c>
      <c r="F253" s="68">
        <v>5.13</v>
      </c>
      <c r="G253" s="13">
        <f t="shared" si="7"/>
        <v>4129.6499999999996</v>
      </c>
      <c r="H253" s="13"/>
      <c r="I253" s="109"/>
      <c r="J253" s="50"/>
      <c r="K253" s="13">
        <f>мар.25!K253+апр.25!H253-апр.25!G253</f>
        <v>-5046.6400000000003</v>
      </c>
    </row>
    <row r="254" spans="1:12" x14ac:dyDescent="0.25">
      <c r="A254" s="111"/>
      <c r="B254" s="109">
        <v>252</v>
      </c>
      <c r="C254" s="12">
        <v>10</v>
      </c>
      <c r="D254" s="12">
        <v>11</v>
      </c>
      <c r="E254" s="13">
        <f t="shared" si="6"/>
        <v>1</v>
      </c>
      <c r="F254" s="13">
        <v>7.33</v>
      </c>
      <c r="G254" s="13">
        <f t="shared" si="7"/>
        <v>7.33</v>
      </c>
      <c r="H254" s="13"/>
      <c r="I254" s="109"/>
      <c r="J254" s="50"/>
      <c r="K254" s="13">
        <f>мар.25!K254+апр.25!H254-апр.25!G254</f>
        <v>-7.33</v>
      </c>
    </row>
    <row r="255" spans="1:12" x14ac:dyDescent="0.25">
      <c r="A255" s="111"/>
      <c r="B255" s="109">
        <v>253</v>
      </c>
      <c r="C255" s="12">
        <v>3405</v>
      </c>
      <c r="D255" s="12">
        <v>3438</v>
      </c>
      <c r="E255" s="13">
        <f t="shared" si="6"/>
        <v>33</v>
      </c>
      <c r="F255" s="13">
        <v>7.33</v>
      </c>
      <c r="G255" s="13">
        <f t="shared" si="7"/>
        <v>241.89000000000001</v>
      </c>
      <c r="H255" s="13"/>
      <c r="I255" s="109"/>
      <c r="J255" s="50"/>
      <c r="K255" s="13">
        <f>мар.25!K255+апр.25!H255-апр.25!G255</f>
        <v>-1397.9999999999998</v>
      </c>
    </row>
    <row r="256" spans="1:12" x14ac:dyDescent="0.25">
      <c r="A256" s="111"/>
      <c r="B256" s="109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>
        <v>1000</v>
      </c>
      <c r="I256" s="109">
        <v>604703</v>
      </c>
      <c r="J256" s="50">
        <v>45776</v>
      </c>
      <c r="K256" s="13">
        <f>мар.25!K256+апр.25!H256-апр.25!G256</f>
        <v>1000</v>
      </c>
    </row>
    <row r="257" spans="1:11" x14ac:dyDescent="0.25">
      <c r="A257" s="111"/>
      <c r="B257" s="109">
        <v>256</v>
      </c>
      <c r="C257" s="12">
        <v>1199</v>
      </c>
      <c r="D257" s="12">
        <v>1199</v>
      </c>
      <c r="E257" s="13">
        <f t="shared" si="6"/>
        <v>0</v>
      </c>
      <c r="F257" s="13">
        <v>7.33</v>
      </c>
      <c r="G257" s="13">
        <f t="shared" si="7"/>
        <v>0</v>
      </c>
      <c r="H257" s="13"/>
      <c r="I257" s="109"/>
      <c r="J257" s="50"/>
      <c r="K257" s="13">
        <f>мар.25!K257+апр.25!H257-апр.25!G257</f>
        <v>0</v>
      </c>
    </row>
    <row r="258" spans="1:11" x14ac:dyDescent="0.25">
      <c r="A258" s="111"/>
      <c r="B258" s="109">
        <v>258</v>
      </c>
      <c r="C258" s="12">
        <v>5750</v>
      </c>
      <c r="D258" s="12">
        <v>5955</v>
      </c>
      <c r="E258" s="13">
        <f t="shared" si="6"/>
        <v>205</v>
      </c>
      <c r="F258" s="70">
        <v>5.13</v>
      </c>
      <c r="G258" s="13">
        <f t="shared" si="7"/>
        <v>1051.6500000000001</v>
      </c>
      <c r="H258" s="13"/>
      <c r="I258" s="109"/>
      <c r="J258" s="50"/>
      <c r="K258" s="13">
        <f>мар.25!K258+апр.25!H258-апр.25!G258</f>
        <v>-3509.27</v>
      </c>
    </row>
    <row r="259" spans="1:11" x14ac:dyDescent="0.25">
      <c r="A259" s="111"/>
      <c r="B259" s="109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109"/>
      <c r="J259" s="50"/>
      <c r="K259" s="13">
        <f>мар.25!K259+апр.25!H259-апр.25!G259</f>
        <v>0</v>
      </c>
    </row>
    <row r="260" spans="1:11" x14ac:dyDescent="0.25">
      <c r="A260" s="111"/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109"/>
      <c r="J260" s="50"/>
      <c r="K260" s="13">
        <f>мар.25!K260+апр.25!H260-апр.25!G260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109"/>
      <c r="J261" s="50"/>
      <c r="K261" s="13">
        <f>мар.25!K261+апр.25!H261-апр.25!G261</f>
        <v>0</v>
      </c>
    </row>
    <row r="262" spans="1:11" x14ac:dyDescent="0.25">
      <c r="A262" s="111"/>
      <c r="B262" s="109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109"/>
      <c r="J262" s="50"/>
      <c r="K262" s="13">
        <f>мар.25!K262+апр.25!H262-апр.25!G262</f>
        <v>0</v>
      </c>
    </row>
    <row r="263" spans="1:11" x14ac:dyDescent="0.25">
      <c r="A263" s="111"/>
      <c r="B263" s="109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109"/>
      <c r="J263" s="50"/>
      <c r="K263" s="13">
        <f>мар.25!K263+апр.25!H263-апр.25!G263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109"/>
      <c r="J264" s="50"/>
      <c r="K264" s="13">
        <f>мар.25!K264+апр.25!H264-апр.25!G264</f>
        <v>0</v>
      </c>
    </row>
    <row r="265" spans="1:11" x14ac:dyDescent="0.25">
      <c r="A265" s="111"/>
      <c r="B265" s="109">
        <v>265</v>
      </c>
      <c r="C265" s="12">
        <v>1375</v>
      </c>
      <c r="D265" s="12">
        <v>1428</v>
      </c>
      <c r="E265" s="13">
        <f t="shared" si="6"/>
        <v>53</v>
      </c>
      <c r="F265" s="13">
        <v>7.33</v>
      </c>
      <c r="G265" s="13">
        <f t="shared" si="7"/>
        <v>388.49</v>
      </c>
      <c r="H265" s="13"/>
      <c r="I265" s="109"/>
      <c r="J265" s="50"/>
      <c r="K265" s="13">
        <f>мар.25!K265+апр.25!H265-апр.25!G265</f>
        <v>1758.61</v>
      </c>
    </row>
    <row r="266" spans="1:11" x14ac:dyDescent="0.25">
      <c r="A266" s="111"/>
      <c r="B266" s="109">
        <v>266</v>
      </c>
      <c r="C266" s="12">
        <v>26372</v>
      </c>
      <c r="D266" s="12">
        <v>26886</v>
      </c>
      <c r="E266" s="13">
        <f t="shared" si="6"/>
        <v>514</v>
      </c>
      <c r="F266" s="68">
        <v>5.13</v>
      </c>
      <c r="G266" s="13">
        <f t="shared" si="7"/>
        <v>2636.82</v>
      </c>
      <c r="H266" s="13"/>
      <c r="I266" s="109"/>
      <c r="J266" s="50"/>
      <c r="K266" s="13">
        <f>мар.25!K266+апр.25!H266-апр.25!G266</f>
        <v>-8087.68</v>
      </c>
    </row>
    <row r="267" spans="1:11" x14ac:dyDescent="0.25">
      <c r="A267" s="20"/>
      <c r="B267" s="109">
        <v>267</v>
      </c>
      <c r="C267" s="12">
        <v>3470</v>
      </c>
      <c r="D267" s="12">
        <v>4094</v>
      </c>
      <c r="E267" s="13">
        <f t="shared" ref="E267:E331" si="8">D267-C267</f>
        <v>624</v>
      </c>
      <c r="F267" s="13">
        <v>7.33</v>
      </c>
      <c r="G267" s="13">
        <f t="shared" ref="G267:G331" si="9">F267*E267</f>
        <v>4573.92</v>
      </c>
      <c r="H267" s="13"/>
      <c r="I267" s="109"/>
      <c r="J267" s="50"/>
      <c r="K267" s="13">
        <f>мар.25!K267+апр.25!H267-апр.25!G267</f>
        <v>-4426.5299999999988</v>
      </c>
    </row>
    <row r="268" spans="1:11" x14ac:dyDescent="0.25">
      <c r="A268" s="111"/>
      <c r="B268" s="109">
        <v>268</v>
      </c>
      <c r="C268" s="12">
        <v>103628</v>
      </c>
      <c r="D268" s="12">
        <v>104280</v>
      </c>
      <c r="E268" s="13">
        <f t="shared" si="8"/>
        <v>652</v>
      </c>
      <c r="F268" s="68">
        <v>5.13</v>
      </c>
      <c r="G268" s="13">
        <f t="shared" si="9"/>
        <v>3344.7599999999998</v>
      </c>
      <c r="H268" s="13">
        <v>2300</v>
      </c>
      <c r="I268" s="109">
        <v>734168</v>
      </c>
      <c r="J268" s="50">
        <v>45777</v>
      </c>
      <c r="K268" s="13">
        <f>мар.25!K268+апр.25!H268-апр.25!G268</f>
        <v>-1868.7299999999987</v>
      </c>
    </row>
    <row r="269" spans="1:11" x14ac:dyDescent="0.25">
      <c r="A269" s="111"/>
      <c r="B269" s="109">
        <v>269</v>
      </c>
      <c r="C269" s="12">
        <v>129</v>
      </c>
      <c r="D269" s="12">
        <v>129</v>
      </c>
      <c r="E269" s="13">
        <f t="shared" si="8"/>
        <v>0</v>
      </c>
      <c r="F269" s="13">
        <v>7.33</v>
      </c>
      <c r="G269" s="13">
        <f t="shared" si="9"/>
        <v>0</v>
      </c>
      <c r="H269" s="13"/>
      <c r="I269" s="109"/>
      <c r="J269" s="50"/>
      <c r="K269" s="13">
        <f>мар.25!K269+апр.25!H269-апр.25!G269</f>
        <v>0</v>
      </c>
    </row>
    <row r="270" spans="1:11" x14ac:dyDescent="0.25">
      <c r="A270" s="111"/>
      <c r="B270" s="109">
        <v>270</v>
      </c>
      <c r="C270" s="12">
        <v>11743</v>
      </c>
      <c r="D270" s="12">
        <v>11743</v>
      </c>
      <c r="E270" s="13">
        <f t="shared" si="8"/>
        <v>0</v>
      </c>
      <c r="F270" s="13">
        <v>7.33</v>
      </c>
      <c r="G270" s="13">
        <f t="shared" si="9"/>
        <v>0</v>
      </c>
      <c r="H270" s="13"/>
      <c r="I270" s="109"/>
      <c r="J270" s="50"/>
      <c r="K270" s="13">
        <f>мар.25!K270+апр.25!H270-апр.25!G270</f>
        <v>6899.13</v>
      </c>
    </row>
    <row r="271" spans="1:11" x14ac:dyDescent="0.25">
      <c r="A271" s="111"/>
      <c r="B271" s="109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109"/>
      <c r="J271" s="50"/>
      <c r="K271" s="13">
        <f>мар.25!K271+апр.25!H271-апр.25!G271</f>
        <v>0</v>
      </c>
    </row>
    <row r="272" spans="1:11" x14ac:dyDescent="0.25">
      <c r="A272" s="111"/>
      <c r="B272" s="109">
        <v>273</v>
      </c>
      <c r="C272" s="12">
        <v>54838</v>
      </c>
      <c r="D272" s="12">
        <v>55978</v>
      </c>
      <c r="E272" s="13">
        <f t="shared" si="8"/>
        <v>1140</v>
      </c>
      <c r="F272" s="13">
        <v>7.33</v>
      </c>
      <c r="G272" s="13">
        <f t="shared" si="9"/>
        <v>8356.2000000000007</v>
      </c>
      <c r="H272" s="13"/>
      <c r="I272" s="109"/>
      <c r="J272" s="50"/>
      <c r="K272" s="13">
        <f>мар.25!K272+апр.25!H272-апр.25!G272</f>
        <v>-66336.5</v>
      </c>
    </row>
    <row r="273" spans="1:12" x14ac:dyDescent="0.25">
      <c r="A273" s="111"/>
      <c r="B273" s="109">
        <v>274</v>
      </c>
      <c r="C273" s="12">
        <v>103468</v>
      </c>
      <c r="D273" s="12">
        <v>105794</v>
      </c>
      <c r="E273" s="13">
        <f t="shared" si="8"/>
        <v>2326</v>
      </c>
      <c r="F273" s="68">
        <v>5.13</v>
      </c>
      <c r="G273" s="13">
        <f t="shared" si="9"/>
        <v>11932.38</v>
      </c>
      <c r="H273" s="13">
        <v>19791.54</v>
      </c>
      <c r="I273" s="109">
        <v>970009</v>
      </c>
      <c r="J273" s="50">
        <v>45757</v>
      </c>
      <c r="K273" s="13">
        <f>мар.25!K273+апр.25!H273-апр.25!G273</f>
        <v>5571.1800000000057</v>
      </c>
    </row>
    <row r="274" spans="1:12" x14ac:dyDescent="0.25">
      <c r="A274" s="111"/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109"/>
      <c r="J274" s="50"/>
      <c r="K274" s="13">
        <f>мар.25!K274+апр.25!H274-апр.25!G274</f>
        <v>0</v>
      </c>
    </row>
    <row r="275" spans="1:12" x14ac:dyDescent="0.25">
      <c r="A275" s="111"/>
      <c r="B275" s="109">
        <v>276</v>
      </c>
      <c r="C275" s="12">
        <v>104021</v>
      </c>
      <c r="D275" s="12">
        <v>104882</v>
      </c>
      <c r="E275" s="13">
        <f t="shared" si="8"/>
        <v>861</v>
      </c>
      <c r="F275" s="68">
        <v>5.13</v>
      </c>
      <c r="G275" s="13">
        <f t="shared" si="9"/>
        <v>4416.93</v>
      </c>
      <c r="H275" s="13"/>
      <c r="I275" s="109"/>
      <c r="J275" s="50"/>
      <c r="K275" s="13">
        <f>мар.25!K275+апр.25!H275-апр.25!G275</f>
        <v>9260.69</v>
      </c>
    </row>
    <row r="276" spans="1:12" x14ac:dyDescent="0.25">
      <c r="A276" s="111"/>
      <c r="B276" s="109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109"/>
      <c r="J276" s="50"/>
      <c r="K276" s="13">
        <f>мар.25!K276+апр.25!H276-апр.25!G276</f>
        <v>0</v>
      </c>
    </row>
    <row r="277" spans="1:12" x14ac:dyDescent="0.25">
      <c r="A277" s="111"/>
      <c r="B277" s="109">
        <v>278</v>
      </c>
      <c r="C277" s="12">
        <v>36713</v>
      </c>
      <c r="D277" s="12">
        <v>36826</v>
      </c>
      <c r="E277" s="13">
        <f t="shared" si="8"/>
        <v>113</v>
      </c>
      <c r="F277" s="13">
        <v>0</v>
      </c>
      <c r="G277" s="13">
        <f t="shared" si="9"/>
        <v>0</v>
      </c>
      <c r="H277" s="13"/>
      <c r="I277" s="109"/>
      <c r="J277" s="50"/>
      <c r="K277" s="13">
        <f>мар.25!K277+апр.25!H277-апр.25!G277</f>
        <v>-1282.9000000000001</v>
      </c>
    </row>
    <row r="278" spans="1:12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109"/>
      <c r="J278" s="50"/>
      <c r="K278" s="13">
        <f>мар.25!K278+апр.25!H278-апр.25!G278</f>
        <v>0</v>
      </c>
    </row>
    <row r="279" spans="1:12" x14ac:dyDescent="0.25">
      <c r="A279" s="111"/>
      <c r="B279" s="109" t="s">
        <v>25</v>
      </c>
      <c r="C279" s="12">
        <v>69496</v>
      </c>
      <c r="D279" s="12">
        <v>70367</v>
      </c>
      <c r="E279" s="13">
        <f t="shared" si="8"/>
        <v>871</v>
      </c>
      <c r="F279" s="68">
        <v>5.13</v>
      </c>
      <c r="G279" s="13">
        <f t="shared" si="9"/>
        <v>4468.2299999999996</v>
      </c>
      <c r="H279" s="13"/>
      <c r="I279" s="109"/>
      <c r="J279" s="50"/>
      <c r="K279" s="13">
        <f>мар.25!K279+апр.25!H279-апр.25!G279</f>
        <v>-49884.119999999995</v>
      </c>
    </row>
    <row r="280" spans="1:12" x14ac:dyDescent="0.25">
      <c r="A280" s="111"/>
      <c r="B280" s="109">
        <v>280</v>
      </c>
      <c r="C280" s="12">
        <v>55461</v>
      </c>
      <c r="D280" s="12">
        <v>56599</v>
      </c>
      <c r="E280" s="13">
        <f t="shared" si="8"/>
        <v>1138</v>
      </c>
      <c r="F280" s="49">
        <v>7.33</v>
      </c>
      <c r="G280" s="13">
        <f t="shared" si="9"/>
        <v>8341.5400000000009</v>
      </c>
      <c r="H280" s="13"/>
      <c r="I280" s="109"/>
      <c r="J280" s="50"/>
      <c r="K280" s="13">
        <f>мар.25!K280+апр.25!H280-апр.25!G280</f>
        <v>-31797.54</v>
      </c>
    </row>
    <row r="281" spans="1:12" x14ac:dyDescent="0.25">
      <c r="A281" s="111"/>
      <c r="B281" s="109">
        <v>281</v>
      </c>
      <c r="C281" s="12">
        <v>30663</v>
      </c>
      <c r="D281" s="12">
        <v>31001</v>
      </c>
      <c r="E281" s="13">
        <f t="shared" si="8"/>
        <v>338</v>
      </c>
      <c r="F281" s="49">
        <v>7.33</v>
      </c>
      <c r="G281" s="13">
        <f t="shared" si="9"/>
        <v>2477.54</v>
      </c>
      <c r="H281" s="13">
        <v>2000</v>
      </c>
      <c r="I281" s="109">
        <v>85496</v>
      </c>
      <c r="J281" s="50">
        <v>45748</v>
      </c>
      <c r="K281" s="13">
        <f>мар.25!K281+апр.25!H281-апр.25!G281</f>
        <v>-9715.52</v>
      </c>
    </row>
    <row r="282" spans="1:12" x14ac:dyDescent="0.25">
      <c r="A282" s="111"/>
      <c r="B282" s="109">
        <v>282</v>
      </c>
      <c r="C282" s="12">
        <v>579</v>
      </c>
      <c r="D282" s="12">
        <v>575</v>
      </c>
      <c r="E282" s="13">
        <f t="shared" si="8"/>
        <v>-4</v>
      </c>
      <c r="F282" s="49">
        <v>7.33</v>
      </c>
      <c r="G282" s="13">
        <f t="shared" si="9"/>
        <v>-29.32</v>
      </c>
      <c r="H282" s="13"/>
      <c r="I282" s="109"/>
      <c r="J282" s="50"/>
      <c r="K282" s="13">
        <f>мар.25!K282+апр.25!H282-апр.25!G282</f>
        <v>29.32</v>
      </c>
    </row>
    <row r="283" spans="1:12" x14ac:dyDescent="0.25">
      <c r="A283" s="111"/>
      <c r="B283" s="109">
        <v>283</v>
      </c>
      <c r="C283" s="12">
        <v>3745</v>
      </c>
      <c r="D283" s="12">
        <v>3745</v>
      </c>
      <c r="E283" s="13">
        <f t="shared" si="8"/>
        <v>0</v>
      </c>
      <c r="F283" s="49">
        <v>7.33</v>
      </c>
      <c r="G283" s="13">
        <f t="shared" si="9"/>
        <v>0</v>
      </c>
      <c r="H283" s="13"/>
      <c r="I283" s="109"/>
      <c r="J283" s="50"/>
      <c r="K283" s="13">
        <f>мар.25!K283+апр.25!H283-апр.25!G283</f>
        <v>-14.66</v>
      </c>
    </row>
    <row r="284" spans="1:12" x14ac:dyDescent="0.25">
      <c r="A284" s="111"/>
      <c r="B284" s="109">
        <v>284</v>
      </c>
      <c r="C284" s="12">
        <v>7088</v>
      </c>
      <c r="D284" s="12">
        <v>7101</v>
      </c>
      <c r="E284" s="13">
        <f t="shared" si="8"/>
        <v>13</v>
      </c>
      <c r="F284" s="49">
        <v>7.33</v>
      </c>
      <c r="G284" s="13">
        <f t="shared" si="9"/>
        <v>95.29</v>
      </c>
      <c r="H284" s="13">
        <v>1100</v>
      </c>
      <c r="I284" s="109">
        <v>318574</v>
      </c>
      <c r="J284" s="50">
        <v>45775</v>
      </c>
      <c r="K284" s="13">
        <f>мар.25!K284+апр.25!H284-апр.25!G284</f>
        <v>931.41000000000008</v>
      </c>
    </row>
    <row r="285" spans="1:12" x14ac:dyDescent="0.25">
      <c r="A285" s="111"/>
      <c r="B285" s="109">
        <v>285</v>
      </c>
      <c r="C285" s="12">
        <v>104853</v>
      </c>
      <c r="D285" s="12">
        <v>105776</v>
      </c>
      <c r="E285" s="13">
        <f t="shared" si="8"/>
        <v>923</v>
      </c>
      <c r="F285" s="49">
        <v>7.33</v>
      </c>
      <c r="G285" s="13">
        <f t="shared" si="9"/>
        <v>6765.59</v>
      </c>
      <c r="H285" s="13">
        <v>30000</v>
      </c>
      <c r="I285" s="109" t="s">
        <v>67</v>
      </c>
      <c r="J285" s="50" t="s">
        <v>68</v>
      </c>
      <c r="K285" s="13">
        <f>мар.25!K285+апр.25!H285-апр.25!G285</f>
        <v>-2050.3299999999981</v>
      </c>
    </row>
    <row r="286" spans="1:12" x14ac:dyDescent="0.25">
      <c r="A286" s="111"/>
      <c r="B286" s="109">
        <v>286</v>
      </c>
      <c r="C286" s="12">
        <v>126161</v>
      </c>
      <c r="D286" s="12">
        <v>128484</v>
      </c>
      <c r="E286" s="13">
        <f t="shared" si="8"/>
        <v>2323</v>
      </c>
      <c r="F286" s="68">
        <v>5.13</v>
      </c>
      <c r="G286" s="13">
        <f t="shared" si="9"/>
        <v>11916.99</v>
      </c>
      <c r="H286" s="13">
        <v>14615.37</v>
      </c>
      <c r="I286" s="109">
        <v>83696</v>
      </c>
      <c r="J286" s="50">
        <v>45758</v>
      </c>
      <c r="K286" s="13">
        <f>мар.25!K286+апр.25!H286-апр.25!G286</f>
        <v>-14948.819999999996</v>
      </c>
    </row>
    <row r="287" spans="1:12" x14ac:dyDescent="0.25">
      <c r="A287" s="111"/>
      <c r="B287" s="109">
        <v>287</v>
      </c>
      <c r="C287" s="12">
        <v>42187</v>
      </c>
      <c r="D287" s="12">
        <v>42678</v>
      </c>
      <c r="E287" s="13">
        <f t="shared" si="8"/>
        <v>491</v>
      </c>
      <c r="F287" s="13">
        <v>7.33</v>
      </c>
      <c r="G287" s="13">
        <f t="shared" si="9"/>
        <v>3599.03</v>
      </c>
      <c r="H287" s="13">
        <v>4000</v>
      </c>
      <c r="I287" s="109">
        <v>488371</v>
      </c>
      <c r="J287" s="50">
        <v>45757</v>
      </c>
      <c r="K287" s="13">
        <f>мар.25!K287+апр.25!H287-апр.25!G287</f>
        <v>4777.9400000000005</v>
      </c>
    </row>
    <row r="288" spans="1:12" s="6" customFormat="1" x14ac:dyDescent="0.25">
      <c r="A288" s="111"/>
      <c r="B288" s="109">
        <v>288</v>
      </c>
      <c r="C288" s="12">
        <v>63069</v>
      </c>
      <c r="D288" s="12">
        <v>63463</v>
      </c>
      <c r="E288" s="13">
        <f t="shared" si="8"/>
        <v>394</v>
      </c>
      <c r="F288" s="13">
        <v>7.33</v>
      </c>
      <c r="G288" s="21">
        <f t="shared" si="9"/>
        <v>2888.02</v>
      </c>
      <c r="H288" s="13">
        <v>5000</v>
      </c>
      <c r="I288" s="109">
        <v>435649</v>
      </c>
      <c r="J288" s="50">
        <v>45756</v>
      </c>
      <c r="K288" s="13">
        <f>мар.25!K288+апр.25!H288-апр.25!G288</f>
        <v>503.14000000000033</v>
      </c>
      <c r="L288"/>
    </row>
    <row r="289" spans="1:12" s="6" customFormat="1" x14ac:dyDescent="0.25">
      <c r="A289" s="111"/>
      <c r="B289" s="109">
        <v>289</v>
      </c>
      <c r="C289" s="12">
        <v>3851</v>
      </c>
      <c r="D289" s="12">
        <v>3903</v>
      </c>
      <c r="E289" s="13">
        <f t="shared" si="8"/>
        <v>52</v>
      </c>
      <c r="F289" s="13">
        <v>7.33</v>
      </c>
      <c r="G289" s="21">
        <f t="shared" si="9"/>
        <v>381.16</v>
      </c>
      <c r="H289" s="13"/>
      <c r="I289" s="109"/>
      <c r="J289" s="50"/>
      <c r="K289" s="13">
        <f>мар.25!K289+апр.25!H289-апр.25!G289</f>
        <v>2083.75</v>
      </c>
      <c r="L289"/>
    </row>
    <row r="290" spans="1:12" x14ac:dyDescent="0.25">
      <c r="A290" s="111"/>
      <c r="B290" s="109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109"/>
      <c r="J290" s="50"/>
      <c r="K290" s="13">
        <f>мар.25!K290+апр.25!H290-апр.25!G290</f>
        <v>0</v>
      </c>
    </row>
    <row r="291" spans="1:12" x14ac:dyDescent="0.25">
      <c r="A291" s="111"/>
      <c r="B291" s="109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109"/>
      <c r="J291" s="50"/>
      <c r="K291" s="13">
        <f>мар.25!K291+апр.25!H291-апр.25!G291</f>
        <v>0</v>
      </c>
    </row>
    <row r="292" spans="1:12" x14ac:dyDescent="0.25">
      <c r="A292" s="111"/>
      <c r="B292" s="109">
        <v>292</v>
      </c>
      <c r="C292" s="12">
        <v>21281</v>
      </c>
      <c r="D292" s="12">
        <v>21372</v>
      </c>
      <c r="E292" s="13">
        <f t="shared" si="8"/>
        <v>91</v>
      </c>
      <c r="F292" s="68">
        <v>5.13</v>
      </c>
      <c r="G292" s="13">
        <f t="shared" si="9"/>
        <v>466.83</v>
      </c>
      <c r="H292" s="13"/>
      <c r="I292" s="109"/>
      <c r="J292" s="50"/>
      <c r="K292" s="13">
        <f>мар.25!K292+апр.25!H292-апр.25!G292</f>
        <v>-1031.1299999999999</v>
      </c>
    </row>
    <row r="293" spans="1:12" x14ac:dyDescent="0.25">
      <c r="A293" s="111"/>
      <c r="B293" s="109">
        <v>293</v>
      </c>
      <c r="C293" s="12">
        <v>839</v>
      </c>
      <c r="D293" s="12">
        <v>1411</v>
      </c>
      <c r="E293" s="13">
        <f t="shared" si="8"/>
        <v>572</v>
      </c>
      <c r="F293" s="13">
        <v>7.33</v>
      </c>
      <c r="G293" s="13">
        <f t="shared" si="9"/>
        <v>4192.76</v>
      </c>
      <c r="H293" s="13"/>
      <c r="I293" s="109"/>
      <c r="J293" s="50"/>
      <c r="K293" s="13">
        <f>мар.25!K293+апр.25!H293-апр.25!G293</f>
        <v>-10305.98</v>
      </c>
    </row>
    <row r="294" spans="1:12" x14ac:dyDescent="0.25">
      <c r="A294" s="111"/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109"/>
      <c r="J294" s="50"/>
      <c r="K294" s="13">
        <f>мар.25!K294+апр.25!H294-апр.25!G294</f>
        <v>0</v>
      </c>
    </row>
    <row r="295" spans="1:12" x14ac:dyDescent="0.25">
      <c r="A295" s="111"/>
      <c r="B295" s="109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109"/>
      <c r="J295" s="50"/>
      <c r="K295" s="13">
        <f>мар.25!K295+апр.25!H295-апр.25!G295</f>
        <v>0</v>
      </c>
    </row>
    <row r="296" spans="1:12" x14ac:dyDescent="0.25">
      <c r="A296" s="111"/>
      <c r="B296" s="109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109"/>
      <c r="J296" s="50"/>
      <c r="K296" s="13">
        <f>мар.25!K296+апр.25!H296-апр.25!G296</f>
        <v>0</v>
      </c>
    </row>
    <row r="297" spans="1:12" x14ac:dyDescent="0.25">
      <c r="A297" s="111"/>
      <c r="B297" s="109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109"/>
      <c r="J297" s="50"/>
      <c r="K297" s="13">
        <f>мар.25!K297+апр.25!H297-апр.25!G297</f>
        <v>0</v>
      </c>
    </row>
    <row r="298" spans="1:12" x14ac:dyDescent="0.25">
      <c r="A298" s="111"/>
      <c r="B298" s="109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109"/>
      <c r="J298" s="50"/>
      <c r="K298" s="13">
        <f>мар.25!K298+апр.25!H298-апр.25!G298</f>
        <v>0</v>
      </c>
    </row>
    <row r="299" spans="1:12" x14ac:dyDescent="0.25">
      <c r="A299" s="111"/>
      <c r="B299" s="109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109"/>
      <c r="J299" s="50"/>
      <c r="K299" s="13">
        <f>мар.25!K299+апр.25!H299-апр.25!G299</f>
        <v>0</v>
      </c>
    </row>
    <row r="300" spans="1:12" x14ac:dyDescent="0.25">
      <c r="A300" s="111"/>
      <c r="B300" s="109">
        <v>300</v>
      </c>
      <c r="C300" s="12">
        <v>16514</v>
      </c>
      <c r="D300" s="12">
        <v>16956</v>
      </c>
      <c r="E300" s="13">
        <f t="shared" si="8"/>
        <v>442</v>
      </c>
      <c r="F300" s="13">
        <v>7.33</v>
      </c>
      <c r="G300" s="13">
        <f t="shared" si="9"/>
        <v>3239.86</v>
      </c>
      <c r="H300" s="13"/>
      <c r="I300" s="109"/>
      <c r="J300" s="50"/>
      <c r="K300" s="13">
        <f>мар.25!K300+апр.25!H300-апр.25!G300</f>
        <v>20509.720000000005</v>
      </c>
    </row>
    <row r="301" spans="1:12" x14ac:dyDescent="0.25">
      <c r="A301" s="111"/>
      <c r="B301" s="109">
        <v>301</v>
      </c>
      <c r="C301" s="12">
        <v>82879</v>
      </c>
      <c r="D301" s="12">
        <v>85750</v>
      </c>
      <c r="E301" s="13">
        <f t="shared" si="8"/>
        <v>2871</v>
      </c>
      <c r="F301" s="13">
        <v>7.33</v>
      </c>
      <c r="G301" s="13">
        <f t="shared" si="9"/>
        <v>21044.43</v>
      </c>
      <c r="H301" s="13">
        <v>20392.060000000001</v>
      </c>
      <c r="I301" s="109">
        <v>395902</v>
      </c>
      <c r="J301" s="50">
        <v>45754</v>
      </c>
      <c r="K301" s="13">
        <f>мар.25!K301+апр.25!H301-апр.25!G301</f>
        <v>14288.32</v>
      </c>
    </row>
    <row r="302" spans="1:12" x14ac:dyDescent="0.25">
      <c r="A302" s="111"/>
      <c r="B302" s="109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109"/>
      <c r="J302" s="50"/>
      <c r="K302" s="13">
        <f>мар.25!K302+апр.25!H302-апр.25!G302</f>
        <v>0</v>
      </c>
    </row>
    <row r="303" spans="1:12" x14ac:dyDescent="0.25">
      <c r="A303" s="111"/>
      <c r="B303" s="109">
        <v>303</v>
      </c>
      <c r="C303" s="12">
        <v>50760</v>
      </c>
      <c r="D303" s="12">
        <v>51358</v>
      </c>
      <c r="E303" s="13">
        <f t="shared" si="8"/>
        <v>598</v>
      </c>
      <c r="F303" s="70">
        <v>5.13</v>
      </c>
      <c r="G303" s="13">
        <f t="shared" si="9"/>
        <v>3067.74</v>
      </c>
      <c r="H303" s="13">
        <v>5000</v>
      </c>
      <c r="I303" s="109">
        <v>722396</v>
      </c>
      <c r="J303" s="50">
        <v>45750</v>
      </c>
      <c r="K303" s="13">
        <f>мар.25!K303+апр.25!H303-апр.25!G303</f>
        <v>-154.01999999999998</v>
      </c>
    </row>
    <row r="304" spans="1:12" x14ac:dyDescent="0.25">
      <c r="A304" s="111"/>
      <c r="B304" s="109">
        <v>304</v>
      </c>
      <c r="C304" s="12">
        <v>26796</v>
      </c>
      <c r="D304" s="12">
        <v>26839</v>
      </c>
      <c r="E304" s="13">
        <f t="shared" si="8"/>
        <v>43</v>
      </c>
      <c r="F304" s="13">
        <v>7.33</v>
      </c>
      <c r="G304" s="13">
        <f t="shared" si="9"/>
        <v>315.19</v>
      </c>
      <c r="H304" s="13"/>
      <c r="I304" s="109"/>
      <c r="J304" s="50"/>
      <c r="K304" s="13">
        <f>мар.25!K304+апр.25!H304-апр.25!G304</f>
        <v>746.56999999999971</v>
      </c>
    </row>
    <row r="305" spans="1:11" x14ac:dyDescent="0.25">
      <c r="A305" s="115"/>
      <c r="B305" s="109">
        <v>305</v>
      </c>
      <c r="C305" s="12">
        <v>5976</v>
      </c>
      <c r="D305" s="12">
        <v>6069</v>
      </c>
      <c r="E305" s="13">
        <f t="shared" si="8"/>
        <v>93</v>
      </c>
      <c r="F305" s="13">
        <v>7.33</v>
      </c>
      <c r="G305" s="13">
        <f t="shared" si="9"/>
        <v>681.69</v>
      </c>
      <c r="H305" s="13">
        <v>1246.0999999999999</v>
      </c>
      <c r="I305" s="109">
        <v>335291</v>
      </c>
      <c r="J305" s="50">
        <v>45750</v>
      </c>
      <c r="K305" s="13">
        <f>мар.25!K305+апр.25!H305-апр.25!G305</f>
        <v>-681.69</v>
      </c>
    </row>
    <row r="306" spans="1:11" x14ac:dyDescent="0.25">
      <c r="A306" s="111"/>
      <c r="B306" s="109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109"/>
      <c r="J306" s="50"/>
      <c r="K306" s="13">
        <f>мар.25!K306+апр.25!H306-апр.25!G306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109"/>
      <c r="J307" s="50"/>
      <c r="K307" s="13">
        <f>мар.25!K307+апр.25!H307-апр.25!G307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109"/>
      <c r="J308" s="50"/>
      <c r="K308" s="13">
        <f>мар.25!K308+апр.25!H308-апр.25!G308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109"/>
      <c r="J309" s="50"/>
      <c r="K309" s="13">
        <f>мар.25!K309+апр.25!H309-апр.25!G309</f>
        <v>0</v>
      </c>
    </row>
    <row r="310" spans="1:11" x14ac:dyDescent="0.25">
      <c r="A310" s="111"/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109"/>
      <c r="J310" s="50"/>
      <c r="K310" s="13">
        <f>мар.25!K310+апр.25!H310-апр.25!G310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109"/>
      <c r="J311" s="50"/>
      <c r="K311" s="13">
        <f>мар.25!K311+апр.25!H311-апр.25!G311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109"/>
      <c r="J312" s="50"/>
      <c r="K312" s="13">
        <f>мар.25!K312+апр.25!H312-апр.25!G312</f>
        <v>0</v>
      </c>
    </row>
    <row r="313" spans="1:11" x14ac:dyDescent="0.25">
      <c r="A313" s="111"/>
      <c r="B313" s="109">
        <v>313</v>
      </c>
      <c r="C313" s="12">
        <v>12641</v>
      </c>
      <c r="D313" s="12">
        <v>13059</v>
      </c>
      <c r="E313" s="13">
        <f t="shared" si="8"/>
        <v>418</v>
      </c>
      <c r="F313" s="13">
        <v>7.33</v>
      </c>
      <c r="G313" s="13">
        <f t="shared" si="9"/>
        <v>3063.94</v>
      </c>
      <c r="H313" s="13"/>
      <c r="I313" s="109"/>
      <c r="J313" s="50"/>
      <c r="K313" s="13">
        <f>мар.25!K313+апр.25!H313-апр.25!G313</f>
        <v>-5424.2000000000007</v>
      </c>
    </row>
    <row r="314" spans="1:11" x14ac:dyDescent="0.25">
      <c r="A314" s="111"/>
      <c r="B314" s="109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109"/>
      <c r="J314" s="50"/>
      <c r="K314" s="13">
        <f>мар.25!K314+апр.25!H314-апр.25!G314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109"/>
      <c r="J315" s="50"/>
      <c r="K315" s="13">
        <f>мар.25!K315+апр.25!H315-апр.25!G315</f>
        <v>0</v>
      </c>
    </row>
    <row r="316" spans="1:11" x14ac:dyDescent="0.25">
      <c r="A316" s="67"/>
      <c r="B316" s="109">
        <v>316</v>
      </c>
      <c r="C316" s="12">
        <v>62780</v>
      </c>
      <c r="D316" s="12">
        <v>63879</v>
      </c>
      <c r="E316" s="13">
        <f t="shared" si="8"/>
        <v>1099</v>
      </c>
      <c r="F316" s="68">
        <v>5.13</v>
      </c>
      <c r="G316" s="13">
        <f t="shared" si="9"/>
        <v>5637.87</v>
      </c>
      <c r="H316" s="13"/>
      <c r="I316" s="109"/>
      <c r="J316" s="50"/>
      <c r="K316" s="13">
        <f>мар.25!K316+апр.25!H316-апр.25!G316</f>
        <v>-13375.779999999999</v>
      </c>
    </row>
    <row r="317" spans="1:11" x14ac:dyDescent="0.25">
      <c r="A317" s="111"/>
      <c r="B317" s="109">
        <v>317</v>
      </c>
      <c r="C317" s="12">
        <v>15303</v>
      </c>
      <c r="D317" s="12">
        <v>15799</v>
      </c>
      <c r="E317" s="13">
        <f t="shared" si="8"/>
        <v>496</v>
      </c>
      <c r="F317" s="68">
        <v>5.13</v>
      </c>
      <c r="G317" s="13">
        <f t="shared" si="9"/>
        <v>2544.48</v>
      </c>
      <c r="H317" s="13"/>
      <c r="I317" s="109"/>
      <c r="J317" s="50"/>
      <c r="K317" s="13">
        <f>мар.25!K317+апр.25!H317-апр.25!G317</f>
        <v>-2409.5299999999997</v>
      </c>
    </row>
    <row r="318" spans="1:11" x14ac:dyDescent="0.25">
      <c r="A318" s="111"/>
      <c r="B318" s="109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109"/>
      <c r="J318" s="50"/>
      <c r="K318" s="13">
        <f>мар.25!K318+апр.25!H318-апр.25!G318</f>
        <v>0</v>
      </c>
    </row>
    <row r="319" spans="1:11" x14ac:dyDescent="0.25">
      <c r="A319" s="111"/>
      <c r="B319" s="109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109"/>
      <c r="J319" s="50"/>
      <c r="K319" s="13">
        <f>мар.25!K319+апр.25!H319-апр.25!G319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109"/>
      <c r="J320" s="50"/>
      <c r="K320" s="13">
        <f>мар.25!K320+апр.25!H320-апр.25!G320</f>
        <v>0</v>
      </c>
    </row>
    <row r="321" spans="1:11" x14ac:dyDescent="0.25">
      <c r="A321" s="111"/>
      <c r="B321" s="109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109"/>
      <c r="J321" s="50"/>
      <c r="K321" s="13">
        <f>мар.25!K321+апр.25!H321-апр.25!G321</f>
        <v>0</v>
      </c>
    </row>
    <row r="322" spans="1:11" x14ac:dyDescent="0.25">
      <c r="A322" s="111"/>
      <c r="B322" s="109">
        <v>322</v>
      </c>
      <c r="C322" s="12">
        <v>40503</v>
      </c>
      <c r="D322" s="12">
        <v>41492</v>
      </c>
      <c r="E322" s="13">
        <f t="shared" si="8"/>
        <v>989</v>
      </c>
      <c r="F322" s="13">
        <v>7.33</v>
      </c>
      <c r="G322" s="13">
        <f t="shared" si="9"/>
        <v>7249.37</v>
      </c>
      <c r="H322" s="13">
        <v>18000</v>
      </c>
      <c r="I322" s="109">
        <v>488968</v>
      </c>
      <c r="J322" s="50">
        <v>45768</v>
      </c>
      <c r="K322" s="13">
        <f>мар.25!K322+апр.25!H322-апр.25!G322</f>
        <v>5257.9799999999987</v>
      </c>
    </row>
    <row r="323" spans="1:11" x14ac:dyDescent="0.25">
      <c r="A323" s="111"/>
      <c r="B323" s="109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109"/>
      <c r="J323" s="50"/>
      <c r="K323" s="13">
        <f>мар.25!K323+апр.25!H323-апр.25!G323</f>
        <v>0</v>
      </c>
    </row>
    <row r="324" spans="1:11" x14ac:dyDescent="0.25">
      <c r="A324" s="111"/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109"/>
      <c r="J324" s="50"/>
      <c r="K324" s="13">
        <f>мар.25!K324+апр.25!H324-апр.25!G324</f>
        <v>0</v>
      </c>
    </row>
    <row r="325" spans="1:11" x14ac:dyDescent="0.25">
      <c r="A325" s="111"/>
      <c r="B325" s="109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109"/>
      <c r="J325" s="50"/>
      <c r="K325" s="13">
        <f>мар.25!K325+апр.25!H325-апр.25!G325</f>
        <v>0</v>
      </c>
    </row>
    <row r="326" spans="1:11" x14ac:dyDescent="0.25">
      <c r="A326" s="111"/>
      <c r="B326" s="109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109"/>
      <c r="J326" s="50"/>
      <c r="K326" s="13">
        <f>мар.25!K326+апр.25!H326-апр.25!G326</f>
        <v>0</v>
      </c>
    </row>
    <row r="327" spans="1:11" x14ac:dyDescent="0.25">
      <c r="A327" s="111"/>
      <c r="B327" s="109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109"/>
      <c r="J327" s="50"/>
      <c r="K327" s="13">
        <f>мар.25!K327+апр.25!H327-апр.25!G327</f>
        <v>0</v>
      </c>
    </row>
    <row r="328" spans="1:11" x14ac:dyDescent="0.25">
      <c r="A328" s="111"/>
      <c r="B328" s="109">
        <v>328</v>
      </c>
      <c r="C328" s="12">
        <v>23558</v>
      </c>
      <c r="D328" s="12">
        <v>23947</v>
      </c>
      <c r="E328" s="13">
        <f t="shared" si="8"/>
        <v>389</v>
      </c>
      <c r="F328" s="13">
        <v>7.33</v>
      </c>
      <c r="G328" s="13">
        <f t="shared" si="9"/>
        <v>2851.37</v>
      </c>
      <c r="H328" s="13">
        <v>3000</v>
      </c>
      <c r="I328" s="109">
        <v>188931</v>
      </c>
      <c r="J328" s="50">
        <v>45754</v>
      </c>
      <c r="K328" s="13">
        <f>мар.25!K328+апр.25!H328-апр.25!G328</f>
        <v>9250.9500000000007</v>
      </c>
    </row>
    <row r="329" spans="1:11" x14ac:dyDescent="0.25">
      <c r="A329" s="111"/>
      <c r="B329" s="109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109"/>
      <c r="J329" s="50"/>
      <c r="K329" s="13">
        <f>мар.25!K329+апр.25!H329-апр.25!G329</f>
        <v>0</v>
      </c>
    </row>
    <row r="330" spans="1:11" x14ac:dyDescent="0.25">
      <c r="A330" s="111"/>
      <c r="B330" s="109">
        <v>330</v>
      </c>
      <c r="C330" s="12">
        <v>7829</v>
      </c>
      <c r="D330" s="12">
        <v>7862</v>
      </c>
      <c r="E330" s="13">
        <f t="shared" si="8"/>
        <v>33</v>
      </c>
      <c r="F330" s="13">
        <v>7.33</v>
      </c>
      <c r="G330" s="13">
        <f t="shared" si="9"/>
        <v>241.89000000000001</v>
      </c>
      <c r="H330" s="13">
        <v>43.98</v>
      </c>
      <c r="I330" s="109">
        <v>518387</v>
      </c>
      <c r="J330" s="50">
        <v>45750</v>
      </c>
      <c r="K330" s="13">
        <f>мар.25!K330+апр.25!H330-апр.25!G330</f>
        <v>-161.26000000000002</v>
      </c>
    </row>
    <row r="331" spans="1:11" x14ac:dyDescent="0.25">
      <c r="A331" s="111"/>
      <c r="B331" s="109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109"/>
      <c r="J331" s="50"/>
      <c r="K331" s="13">
        <f>мар.25!K331+апр.25!H331-апр.25!G331</f>
        <v>0</v>
      </c>
    </row>
    <row r="332" spans="1:11" x14ac:dyDescent="0.25">
      <c r="A332" s="111"/>
      <c r="B332" s="109">
        <v>332</v>
      </c>
      <c r="C332" s="12"/>
      <c r="D332" s="12"/>
      <c r="E332" s="13">
        <f t="shared" ref="E332:E354" si="10">D332-C332</f>
        <v>0</v>
      </c>
      <c r="F332" s="13">
        <v>7.33</v>
      </c>
      <c r="G332" s="13">
        <f t="shared" ref="G332:G354" si="11">F332*E332</f>
        <v>0</v>
      </c>
      <c r="H332" s="13"/>
      <c r="I332" s="109"/>
      <c r="J332" s="50"/>
      <c r="K332" s="13">
        <f>мар.25!K332+апр.25!H332-апр.25!G332</f>
        <v>0</v>
      </c>
    </row>
    <row r="333" spans="1:11" x14ac:dyDescent="0.25">
      <c r="A333" s="111"/>
      <c r="B333" s="109">
        <v>333</v>
      </c>
      <c r="C333" s="12"/>
      <c r="D333" s="12"/>
      <c r="E333" s="13">
        <f t="shared" si="10"/>
        <v>0</v>
      </c>
      <c r="F333" s="13">
        <v>7.33</v>
      </c>
      <c r="G333" s="13">
        <f t="shared" si="11"/>
        <v>0</v>
      </c>
      <c r="H333" s="13"/>
      <c r="I333" s="109"/>
      <c r="J333" s="50"/>
      <c r="K333" s="13">
        <f>мар.25!K333+апр.25!H333-апр.25!G333</f>
        <v>0</v>
      </c>
    </row>
    <row r="334" spans="1:11" x14ac:dyDescent="0.25">
      <c r="A334" s="111"/>
      <c r="B334" s="109">
        <v>334</v>
      </c>
      <c r="C334" s="12"/>
      <c r="D334" s="12"/>
      <c r="E334" s="13">
        <f t="shared" si="10"/>
        <v>0</v>
      </c>
      <c r="F334" s="13">
        <v>7.33</v>
      </c>
      <c r="G334" s="13">
        <f t="shared" si="11"/>
        <v>0</v>
      </c>
      <c r="H334" s="13"/>
      <c r="I334" s="109"/>
      <c r="J334" s="50"/>
      <c r="K334" s="13">
        <f>мар.25!K334+апр.25!H334-апр.25!G334</f>
        <v>0</v>
      </c>
    </row>
    <row r="335" spans="1:11" x14ac:dyDescent="0.25">
      <c r="A335" s="111"/>
      <c r="B335" s="109">
        <v>335</v>
      </c>
      <c r="C335" s="12">
        <v>4063</v>
      </c>
      <c r="D335" s="12">
        <v>4081</v>
      </c>
      <c r="E335" s="13">
        <f t="shared" si="10"/>
        <v>18</v>
      </c>
      <c r="F335" s="13">
        <v>7.33</v>
      </c>
      <c r="G335" s="13">
        <f t="shared" si="11"/>
        <v>131.94</v>
      </c>
      <c r="H335" s="13"/>
      <c r="I335" s="109"/>
      <c r="J335" s="50"/>
      <c r="K335" s="13">
        <f>мар.25!K335+апр.25!H335-апр.25!G335</f>
        <v>-542.42000000000007</v>
      </c>
    </row>
    <row r="336" spans="1:11" x14ac:dyDescent="0.25">
      <c r="A336" s="111"/>
      <c r="B336" s="109">
        <v>336</v>
      </c>
      <c r="C336" s="12">
        <v>66153</v>
      </c>
      <c r="D336" s="12">
        <v>66799</v>
      </c>
      <c r="E336" s="13">
        <f t="shared" si="10"/>
        <v>646</v>
      </c>
      <c r="F336" s="68">
        <v>5.13</v>
      </c>
      <c r="G336" s="13">
        <f t="shared" si="11"/>
        <v>3313.98</v>
      </c>
      <c r="H336" s="13"/>
      <c r="I336" s="109"/>
      <c r="J336" s="50"/>
      <c r="K336" s="13">
        <f>мар.25!K336+апр.25!H336-апр.25!G336</f>
        <v>-6095.26</v>
      </c>
    </row>
    <row r="337" spans="1:12" x14ac:dyDescent="0.25">
      <c r="A337" s="111"/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109"/>
      <c r="J337" s="50"/>
      <c r="K337" s="13">
        <f>мар.25!K337+апр.25!H337-апр.25!G337</f>
        <v>0</v>
      </c>
    </row>
    <row r="338" spans="1:12" x14ac:dyDescent="0.25">
      <c r="A338" s="111"/>
      <c r="B338" s="109">
        <v>338</v>
      </c>
      <c r="C338" s="12">
        <v>23559</v>
      </c>
      <c r="D338" s="12">
        <v>23850</v>
      </c>
      <c r="E338" s="13">
        <f t="shared" si="10"/>
        <v>291</v>
      </c>
      <c r="F338" s="13">
        <v>7.33</v>
      </c>
      <c r="G338" s="13">
        <f t="shared" si="11"/>
        <v>2133.0300000000002</v>
      </c>
      <c r="H338" s="13">
        <v>5000</v>
      </c>
      <c r="I338" s="109">
        <v>605471</v>
      </c>
      <c r="J338" s="50">
        <v>45751</v>
      </c>
      <c r="K338" s="13">
        <f>мар.25!K338+апр.25!H338-апр.25!G338</f>
        <v>10128.539999999999</v>
      </c>
    </row>
    <row r="339" spans="1:12" x14ac:dyDescent="0.25">
      <c r="A339" s="111"/>
      <c r="B339" s="109">
        <v>339</v>
      </c>
      <c r="C339" s="12">
        <v>418</v>
      </c>
      <c r="D339" s="12">
        <v>457</v>
      </c>
      <c r="E339" s="13">
        <f t="shared" si="10"/>
        <v>39</v>
      </c>
      <c r="F339" s="13">
        <v>7.33</v>
      </c>
      <c r="G339" s="13">
        <f t="shared" si="11"/>
        <v>285.87</v>
      </c>
      <c r="H339" s="13">
        <v>200</v>
      </c>
      <c r="I339" s="109">
        <v>943067</v>
      </c>
      <c r="J339" s="50">
        <v>45769</v>
      </c>
      <c r="K339" s="13">
        <f>мар.25!K339+апр.25!H339-апр.25!G339</f>
        <v>857.57999999999981</v>
      </c>
    </row>
    <row r="340" spans="1:12" x14ac:dyDescent="0.25">
      <c r="A340" s="111"/>
      <c r="B340" s="109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109"/>
      <c r="J340" s="50"/>
      <c r="K340" s="13">
        <f>мар.25!K340+апр.25!H340-апр.25!G340</f>
        <v>0</v>
      </c>
    </row>
    <row r="341" spans="1:12" x14ac:dyDescent="0.25">
      <c r="A341" s="111"/>
      <c r="B341" s="109">
        <v>341</v>
      </c>
      <c r="C341" s="12">
        <v>180618</v>
      </c>
      <c r="D341" s="12">
        <v>180921</v>
      </c>
      <c r="E341" s="13">
        <f t="shared" si="10"/>
        <v>303</v>
      </c>
      <c r="F341" s="68">
        <v>5.13</v>
      </c>
      <c r="G341" s="13">
        <f t="shared" si="11"/>
        <v>1554.3899999999999</v>
      </c>
      <c r="H341" s="13">
        <v>16000</v>
      </c>
      <c r="I341" s="109">
        <v>673173.26051299996</v>
      </c>
      <c r="J341" s="50" t="s">
        <v>69</v>
      </c>
      <c r="K341" s="13">
        <f>мар.25!K341+апр.25!H341-апр.25!G341</f>
        <v>-2528.0499999999997</v>
      </c>
      <c r="L341">
        <v>20354009</v>
      </c>
    </row>
    <row r="342" spans="1:12" x14ac:dyDescent="0.25">
      <c r="A342" s="111"/>
      <c r="B342" s="109">
        <v>342</v>
      </c>
      <c r="C342" s="12">
        <v>65264</v>
      </c>
      <c r="D342" s="12">
        <v>65495</v>
      </c>
      <c r="E342" s="13">
        <f t="shared" si="10"/>
        <v>231</v>
      </c>
      <c r="F342" s="13">
        <v>7.33</v>
      </c>
      <c r="G342" s="13">
        <f t="shared" si="11"/>
        <v>1693.23</v>
      </c>
      <c r="H342" s="13"/>
      <c r="I342" s="109"/>
      <c r="J342" s="50"/>
      <c r="K342" s="13">
        <f>мар.25!K342+апр.25!H342-апр.25!G342</f>
        <v>-825.17000000000007</v>
      </c>
    </row>
    <row r="343" spans="1:12" x14ac:dyDescent="0.25">
      <c r="A343" s="111"/>
      <c r="B343" s="109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109"/>
      <c r="J343" s="50"/>
      <c r="K343" s="13">
        <f>мар.25!K343+апр.25!H343-апр.25!G343</f>
        <v>0</v>
      </c>
    </row>
    <row r="344" spans="1:12" x14ac:dyDescent="0.25">
      <c r="A344" s="111"/>
      <c r="B344" s="109">
        <v>344</v>
      </c>
      <c r="C344" s="12">
        <v>11525</v>
      </c>
      <c r="D344" s="12">
        <v>11550</v>
      </c>
      <c r="E344" s="13">
        <f t="shared" si="10"/>
        <v>25</v>
      </c>
      <c r="F344" s="13">
        <v>7.33</v>
      </c>
      <c r="G344" s="13">
        <f t="shared" si="11"/>
        <v>183.25</v>
      </c>
      <c r="H344" s="13">
        <v>6000</v>
      </c>
      <c r="I344" s="109">
        <v>923102</v>
      </c>
      <c r="J344" s="50">
        <v>45765</v>
      </c>
      <c r="K344" s="13">
        <f>мар.25!K344+апр.25!H344-апр.25!G344</f>
        <v>5816.75</v>
      </c>
    </row>
    <row r="345" spans="1:12" x14ac:dyDescent="0.25">
      <c r="A345" s="111"/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109"/>
      <c r="J345" s="50"/>
      <c r="K345" s="13">
        <f>мар.25!K345+апр.25!H345-апр.25!G345</f>
        <v>0</v>
      </c>
    </row>
    <row r="346" spans="1:12" x14ac:dyDescent="0.25">
      <c r="A346" s="111"/>
      <c r="B346" s="109">
        <v>346</v>
      </c>
      <c r="C346" s="12">
        <v>36601</v>
      </c>
      <c r="D346" s="12">
        <v>36945</v>
      </c>
      <c r="E346" s="13">
        <f t="shared" si="10"/>
        <v>344</v>
      </c>
      <c r="F346" s="13">
        <v>7.33</v>
      </c>
      <c r="G346" s="13">
        <f t="shared" si="11"/>
        <v>2521.52</v>
      </c>
      <c r="H346" s="13"/>
      <c r="I346" s="109"/>
      <c r="J346" s="50"/>
      <c r="K346" s="13">
        <f>мар.25!K346+апр.25!H346-апр.25!G346</f>
        <v>-8688.23</v>
      </c>
    </row>
    <row r="347" spans="1:12" x14ac:dyDescent="0.25">
      <c r="A347" s="111"/>
      <c r="B347" s="109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109"/>
      <c r="J347" s="50"/>
      <c r="K347" s="13">
        <f>мар.25!K347+апр.25!H347-апр.25!G347</f>
        <v>0</v>
      </c>
    </row>
    <row r="348" spans="1:12" x14ac:dyDescent="0.25">
      <c r="A348" s="111"/>
      <c r="B348" s="109">
        <v>348</v>
      </c>
      <c r="C348" s="12">
        <v>30732</v>
      </c>
      <c r="D348" s="12">
        <v>31500</v>
      </c>
      <c r="E348" s="13">
        <f t="shared" si="10"/>
        <v>768</v>
      </c>
      <c r="F348" s="13">
        <v>7.33</v>
      </c>
      <c r="G348" s="13">
        <f t="shared" si="11"/>
        <v>5629.4400000000005</v>
      </c>
      <c r="H348" s="13">
        <v>10300</v>
      </c>
      <c r="I348" s="109">
        <v>2895</v>
      </c>
      <c r="J348" s="50"/>
      <c r="K348" s="13">
        <f>мар.25!K348+апр.25!H348-апр.25!G348</f>
        <v>1937.1099999999988</v>
      </c>
    </row>
    <row r="349" spans="1:12" s="6" customFormat="1" x14ac:dyDescent="0.25">
      <c r="A349" s="111"/>
      <c r="B349" s="109">
        <v>349</v>
      </c>
      <c r="C349" s="12">
        <v>120066</v>
      </c>
      <c r="D349" s="12">
        <v>121666</v>
      </c>
      <c r="E349" s="13">
        <f t="shared" si="10"/>
        <v>1600</v>
      </c>
      <c r="F349" s="68">
        <v>5.13</v>
      </c>
      <c r="G349" s="21">
        <f t="shared" si="11"/>
        <v>8208</v>
      </c>
      <c r="H349" s="13">
        <v>5350</v>
      </c>
      <c r="I349" s="109">
        <v>8</v>
      </c>
      <c r="J349" s="50">
        <v>45763</v>
      </c>
      <c r="K349" s="13">
        <f>мар.25!K349+апр.25!H349-апр.25!G349</f>
        <v>802.72000000000116</v>
      </c>
      <c r="L349"/>
    </row>
    <row r="350" spans="1:12" x14ac:dyDescent="0.25">
      <c r="A350" s="113"/>
      <c r="B350" s="112">
        <v>350</v>
      </c>
      <c r="C350" s="12">
        <v>702</v>
      </c>
      <c r="D350" s="12">
        <v>984</v>
      </c>
      <c r="E350" s="13">
        <f t="shared" si="10"/>
        <v>282</v>
      </c>
      <c r="F350" s="68">
        <v>5.13</v>
      </c>
      <c r="G350" s="13">
        <f t="shared" si="11"/>
        <v>1446.66</v>
      </c>
      <c r="H350" s="13">
        <v>463</v>
      </c>
      <c r="I350" s="109">
        <v>466887</v>
      </c>
      <c r="J350" s="50">
        <v>45761</v>
      </c>
      <c r="K350" s="13">
        <f>мар.25!K350+апр.25!H350-апр.25!G350</f>
        <v>-1506.92</v>
      </c>
    </row>
    <row r="351" spans="1:12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109"/>
      <c r="J351" s="50"/>
      <c r="K351" s="13">
        <f>мар.25!K351+апр.25!H351-апр.25!G351</f>
        <v>0</v>
      </c>
    </row>
    <row r="352" spans="1:12" x14ac:dyDescent="0.25">
      <c r="A352" s="57"/>
      <c r="C352" s="12">
        <v>41940</v>
      </c>
      <c r="D352" s="12">
        <v>42329</v>
      </c>
      <c r="E352" s="13">
        <f t="shared" si="10"/>
        <v>389</v>
      </c>
      <c r="F352" s="13">
        <v>7.33</v>
      </c>
      <c r="G352" s="13">
        <f t="shared" si="11"/>
        <v>2851.37</v>
      </c>
      <c r="H352"/>
      <c r="I352" s="2"/>
      <c r="J352"/>
    </row>
    <row r="353" spans="1:10" x14ac:dyDescent="0.25">
      <c r="A353" s="57"/>
      <c r="C353" s="12">
        <v>6177</v>
      </c>
      <c r="D353" s="12">
        <v>6915</v>
      </c>
      <c r="E353" s="13">
        <f t="shared" si="10"/>
        <v>738</v>
      </c>
      <c r="F353" s="13">
        <v>7.33</v>
      </c>
      <c r="G353" s="13">
        <f t="shared" si="11"/>
        <v>5409.54</v>
      </c>
      <c r="H353"/>
      <c r="I353"/>
      <c r="J353"/>
    </row>
    <row r="354" spans="1:10" x14ac:dyDescent="0.25">
      <c r="A354" s="57"/>
      <c r="C354" s="12">
        <v>24036</v>
      </c>
      <c r="D354" s="12">
        <v>24520</v>
      </c>
      <c r="E354" s="13">
        <f t="shared" si="10"/>
        <v>484</v>
      </c>
      <c r="F354" s="13">
        <v>7.33</v>
      </c>
      <c r="G354" s="13">
        <f t="shared" si="11"/>
        <v>3547.7200000000003</v>
      </c>
      <c r="H354"/>
      <c r="I354"/>
      <c r="J354"/>
    </row>
    <row r="355" spans="1:10" x14ac:dyDescent="0.25">
      <c r="A355" s="9"/>
      <c r="H355"/>
      <c r="I355"/>
      <c r="J355"/>
    </row>
    <row r="356" spans="1:10" x14ac:dyDescent="0.25">
      <c r="H356"/>
      <c r="I356"/>
      <c r="J356"/>
    </row>
    <row r="357" spans="1:10" x14ac:dyDescent="0.25">
      <c r="H357"/>
      <c r="I357"/>
      <c r="J357"/>
    </row>
    <row r="358" spans="1:10" x14ac:dyDescent="0.25">
      <c r="H358"/>
      <c r="I358"/>
      <c r="J358"/>
    </row>
    <row r="359" spans="1:10" x14ac:dyDescent="0.25">
      <c r="H359"/>
      <c r="I359"/>
      <c r="J359"/>
    </row>
    <row r="360" spans="1:10" x14ac:dyDescent="0.25">
      <c r="H360"/>
      <c r="I360"/>
      <c r="J360"/>
    </row>
    <row r="361" spans="1:10" x14ac:dyDescent="0.25">
      <c r="H361"/>
      <c r="I361"/>
      <c r="J361"/>
    </row>
    <row r="362" spans="1:10" x14ac:dyDescent="0.25">
      <c r="H362"/>
      <c r="I362"/>
      <c r="J362"/>
    </row>
    <row r="363" spans="1:10" x14ac:dyDescent="0.25">
      <c r="H363"/>
      <c r="I363"/>
      <c r="J363"/>
    </row>
    <row r="364" spans="1:10" x14ac:dyDescent="0.25">
      <c r="H364"/>
      <c r="I364"/>
      <c r="J364"/>
    </row>
    <row r="365" spans="1:10" x14ac:dyDescent="0.25">
      <c r="H365"/>
      <c r="I365"/>
      <c r="J365"/>
    </row>
    <row r="366" spans="1:10" x14ac:dyDescent="0.25">
      <c r="H366"/>
      <c r="I366"/>
      <c r="J366"/>
    </row>
    <row r="367" spans="1:10" x14ac:dyDescent="0.25">
      <c r="H367"/>
      <c r="I367"/>
      <c r="J367"/>
    </row>
    <row r="368" spans="1:10" x14ac:dyDescent="0.25">
      <c r="H368"/>
      <c r="I368"/>
      <c r="J368"/>
    </row>
    <row r="369" spans="8:10" x14ac:dyDescent="0.25">
      <c r="H369"/>
      <c r="I369"/>
      <c r="J369"/>
    </row>
    <row r="370" spans="8:10" x14ac:dyDescent="0.25">
      <c r="H370"/>
      <c r="I370"/>
      <c r="J370"/>
    </row>
    <row r="371" spans="8:10" x14ac:dyDescent="0.25">
      <c r="H371"/>
      <c r="I371"/>
      <c r="J371"/>
    </row>
    <row r="372" spans="8:10" x14ac:dyDescent="0.25">
      <c r="H372"/>
      <c r="I372"/>
      <c r="J372"/>
    </row>
    <row r="373" spans="8:10" x14ac:dyDescent="0.25">
      <c r="H373"/>
      <c r="I373"/>
      <c r="J373"/>
    </row>
    <row r="374" spans="8:10" x14ac:dyDescent="0.25">
      <c r="H374"/>
      <c r="I374"/>
      <c r="J374"/>
    </row>
    <row r="375" spans="8:10" x14ac:dyDescent="0.25">
      <c r="H375"/>
      <c r="I375"/>
      <c r="J375"/>
    </row>
    <row r="376" spans="8:10" x14ac:dyDescent="0.25">
      <c r="H376"/>
      <c r="I376"/>
      <c r="J376"/>
    </row>
    <row r="377" spans="8:10" x14ac:dyDescent="0.25">
      <c r="H377"/>
      <c r="I377"/>
      <c r="J377"/>
    </row>
    <row r="378" spans="8:10" x14ac:dyDescent="0.25">
      <c r="H378"/>
      <c r="I378"/>
      <c r="J378"/>
    </row>
    <row r="379" spans="8:10" x14ac:dyDescent="0.25">
      <c r="H379"/>
      <c r="I379"/>
      <c r="J379"/>
    </row>
    <row r="380" spans="8:10" x14ac:dyDescent="0.25">
      <c r="H380"/>
      <c r="I380"/>
      <c r="J380"/>
    </row>
    <row r="381" spans="8:10" x14ac:dyDescent="0.25">
      <c r="H381"/>
      <c r="I381"/>
      <c r="J381"/>
    </row>
    <row r="382" spans="8:10" x14ac:dyDescent="0.25">
      <c r="H382"/>
      <c r="I382"/>
      <c r="J382"/>
    </row>
    <row r="383" spans="8:10" x14ac:dyDescent="0.25">
      <c r="H383"/>
      <c r="I383"/>
      <c r="J383"/>
    </row>
    <row r="384" spans="8:10" x14ac:dyDescent="0.25">
      <c r="H384"/>
      <c r="I384"/>
      <c r="J384"/>
    </row>
    <row r="385" spans="8:10" x14ac:dyDescent="0.25">
      <c r="H385"/>
      <c r="I385"/>
      <c r="J385"/>
    </row>
    <row r="386" spans="8:10" x14ac:dyDescent="0.25">
      <c r="H386"/>
      <c r="I386"/>
      <c r="J386"/>
    </row>
    <row r="387" spans="8:10" x14ac:dyDescent="0.25">
      <c r="H387"/>
      <c r="I387"/>
      <c r="J387"/>
    </row>
    <row r="388" spans="8:10" x14ac:dyDescent="0.25">
      <c r="H388"/>
      <c r="I388"/>
      <c r="J388"/>
    </row>
    <row r="389" spans="8:10" x14ac:dyDescent="0.25">
      <c r="H389"/>
      <c r="I389"/>
      <c r="J389"/>
    </row>
    <row r="390" spans="8:10" x14ac:dyDescent="0.25">
      <c r="H390"/>
      <c r="I390"/>
      <c r="J390"/>
    </row>
    <row r="391" spans="8:10" x14ac:dyDescent="0.25">
      <c r="H391"/>
      <c r="I391"/>
      <c r="J391"/>
    </row>
    <row r="392" spans="8:10" x14ac:dyDescent="0.25">
      <c r="H392"/>
      <c r="I392"/>
      <c r="J392"/>
    </row>
    <row r="393" spans="8:10" x14ac:dyDescent="0.25">
      <c r="H393"/>
      <c r="I393"/>
      <c r="J393"/>
    </row>
    <row r="394" spans="8:10" x14ac:dyDescent="0.25">
      <c r="H394"/>
      <c r="I394"/>
      <c r="J394"/>
    </row>
    <row r="395" spans="8:10" x14ac:dyDescent="0.25">
      <c r="H395"/>
      <c r="I395"/>
      <c r="J395"/>
    </row>
    <row r="396" spans="8:10" x14ac:dyDescent="0.25">
      <c r="H396"/>
      <c r="I396"/>
      <c r="J396"/>
    </row>
    <row r="397" spans="8:10" x14ac:dyDescent="0.25">
      <c r="H397"/>
      <c r="I397"/>
      <c r="J397"/>
    </row>
    <row r="398" spans="8:10" x14ac:dyDescent="0.25">
      <c r="H398"/>
      <c r="I398"/>
      <c r="J398"/>
    </row>
    <row r="399" spans="8:10" x14ac:dyDescent="0.25">
      <c r="H399"/>
      <c r="I399"/>
      <c r="J399"/>
    </row>
    <row r="400" spans="8:10" x14ac:dyDescent="0.25">
      <c r="H400"/>
      <c r="I400"/>
      <c r="J400"/>
    </row>
    <row r="401" spans="8:10" x14ac:dyDescent="0.25">
      <c r="H401"/>
      <c r="I401"/>
      <c r="J401"/>
    </row>
    <row r="402" spans="8:10" x14ac:dyDescent="0.25">
      <c r="H402"/>
      <c r="I402"/>
      <c r="J402"/>
    </row>
    <row r="403" spans="8:10" x14ac:dyDescent="0.25">
      <c r="H403"/>
      <c r="I403"/>
      <c r="J403"/>
    </row>
    <row r="404" spans="8:10" x14ac:dyDescent="0.25">
      <c r="H404"/>
      <c r="I404"/>
      <c r="J404"/>
    </row>
    <row r="405" spans="8:10" x14ac:dyDescent="0.25">
      <c r="H405"/>
      <c r="I405"/>
      <c r="J405"/>
    </row>
    <row r="406" spans="8:10" x14ac:dyDescent="0.25">
      <c r="H406"/>
      <c r="I406"/>
      <c r="J406"/>
    </row>
    <row r="407" spans="8:10" x14ac:dyDescent="0.25">
      <c r="H407"/>
      <c r="I407"/>
      <c r="J407"/>
    </row>
    <row r="408" spans="8:10" x14ac:dyDescent="0.25">
      <c r="H408"/>
      <c r="I408"/>
      <c r="J408"/>
    </row>
    <row r="409" spans="8:10" x14ac:dyDescent="0.25">
      <c r="H409"/>
      <c r="I409"/>
      <c r="J409"/>
    </row>
    <row r="410" spans="8:10" x14ac:dyDescent="0.25">
      <c r="H410"/>
      <c r="I410"/>
      <c r="J410"/>
    </row>
    <row r="411" spans="8:10" x14ac:dyDescent="0.25">
      <c r="H411"/>
      <c r="I411"/>
      <c r="J411"/>
    </row>
    <row r="412" spans="8:10" x14ac:dyDescent="0.25">
      <c r="H412"/>
      <c r="I412"/>
      <c r="J412"/>
    </row>
    <row r="413" spans="8:10" x14ac:dyDescent="0.25">
      <c r="H413"/>
      <c r="I413"/>
      <c r="J413"/>
    </row>
    <row r="414" spans="8:10" x14ac:dyDescent="0.25">
      <c r="H414"/>
      <c r="I414"/>
      <c r="J414"/>
    </row>
    <row r="415" spans="8:10" x14ac:dyDescent="0.25">
      <c r="H415"/>
      <c r="I415"/>
      <c r="J415"/>
    </row>
    <row r="416" spans="8:10" x14ac:dyDescent="0.25">
      <c r="H416"/>
      <c r="I416"/>
      <c r="J416"/>
    </row>
    <row r="417" spans="8:10" x14ac:dyDescent="0.25">
      <c r="H417"/>
      <c r="I417"/>
      <c r="J417"/>
    </row>
    <row r="418" spans="8:10" x14ac:dyDescent="0.25">
      <c r="H418"/>
      <c r="I418"/>
      <c r="J418"/>
    </row>
    <row r="419" spans="8:10" x14ac:dyDescent="0.25">
      <c r="H419"/>
      <c r="I419"/>
      <c r="J419"/>
    </row>
    <row r="420" spans="8:10" x14ac:dyDescent="0.25">
      <c r="H420"/>
      <c r="I420"/>
      <c r="J420"/>
    </row>
    <row r="421" spans="8:10" x14ac:dyDescent="0.25">
      <c r="H421"/>
      <c r="I421"/>
      <c r="J421"/>
    </row>
    <row r="422" spans="8:10" x14ac:dyDescent="0.25">
      <c r="H422"/>
      <c r="I422"/>
      <c r="J422"/>
    </row>
    <row r="423" spans="8:10" x14ac:dyDescent="0.25">
      <c r="H423"/>
      <c r="I423"/>
      <c r="J423"/>
    </row>
    <row r="424" spans="8:10" x14ac:dyDescent="0.25">
      <c r="H424"/>
      <c r="I424"/>
      <c r="J424"/>
    </row>
    <row r="425" spans="8:10" x14ac:dyDescent="0.25">
      <c r="H425"/>
      <c r="I425"/>
      <c r="J425"/>
    </row>
    <row r="426" spans="8:10" x14ac:dyDescent="0.25">
      <c r="H426"/>
      <c r="I426"/>
      <c r="J426"/>
    </row>
    <row r="427" spans="8:10" x14ac:dyDescent="0.25">
      <c r="H427"/>
      <c r="I427"/>
      <c r="J427"/>
    </row>
    <row r="428" spans="8:10" x14ac:dyDescent="0.25">
      <c r="H428"/>
      <c r="I428"/>
      <c r="J428"/>
    </row>
    <row r="429" spans="8:10" x14ac:dyDescent="0.25">
      <c r="H429"/>
      <c r="I429"/>
      <c r="J429"/>
    </row>
    <row r="430" spans="8:10" x14ac:dyDescent="0.25">
      <c r="H430"/>
      <c r="I430"/>
      <c r="J430"/>
    </row>
    <row r="431" spans="8:10" x14ac:dyDescent="0.25">
      <c r="H431"/>
      <c r="I431"/>
      <c r="J431"/>
    </row>
    <row r="432" spans="8:10" x14ac:dyDescent="0.25">
      <c r="H432"/>
      <c r="I432"/>
      <c r="J432"/>
    </row>
    <row r="433" spans="8:10" x14ac:dyDescent="0.25">
      <c r="H433"/>
      <c r="I433"/>
      <c r="J433"/>
    </row>
    <row r="434" spans="8:10" x14ac:dyDescent="0.25">
      <c r="H434"/>
      <c r="I434"/>
      <c r="J434"/>
    </row>
    <row r="435" spans="8:10" x14ac:dyDescent="0.25">
      <c r="H435"/>
      <c r="I435"/>
      <c r="J435"/>
    </row>
    <row r="436" spans="8:10" x14ac:dyDescent="0.25">
      <c r="H436"/>
      <c r="I436"/>
      <c r="J436"/>
    </row>
    <row r="437" spans="8:10" x14ac:dyDescent="0.25">
      <c r="H437"/>
      <c r="I437"/>
      <c r="J437"/>
    </row>
    <row r="438" spans="8:10" x14ac:dyDescent="0.25">
      <c r="H438"/>
      <c r="I438"/>
      <c r="J438"/>
    </row>
    <row r="439" spans="8:10" x14ac:dyDescent="0.25">
      <c r="H439"/>
      <c r="I439"/>
      <c r="J439"/>
    </row>
    <row r="440" spans="8:10" x14ac:dyDescent="0.25">
      <c r="H440"/>
      <c r="I440"/>
      <c r="J440"/>
    </row>
    <row r="441" spans="8:10" x14ac:dyDescent="0.25">
      <c r="H441"/>
      <c r="I441"/>
      <c r="J441"/>
    </row>
    <row r="442" spans="8:10" x14ac:dyDescent="0.25">
      <c r="H442"/>
      <c r="I442"/>
      <c r="J442"/>
    </row>
    <row r="443" spans="8:10" x14ac:dyDescent="0.25">
      <c r="H443"/>
      <c r="I443"/>
      <c r="J443"/>
    </row>
    <row r="444" spans="8:10" x14ac:dyDescent="0.25">
      <c r="H444"/>
      <c r="I444"/>
      <c r="J444"/>
    </row>
    <row r="445" spans="8:10" x14ac:dyDescent="0.25">
      <c r="H445"/>
      <c r="I445"/>
      <c r="J445"/>
    </row>
    <row r="446" spans="8:10" x14ac:dyDescent="0.25">
      <c r="H446"/>
      <c r="I446"/>
      <c r="J446"/>
    </row>
    <row r="447" spans="8:10" x14ac:dyDescent="0.25">
      <c r="H447"/>
      <c r="I447"/>
      <c r="J447"/>
    </row>
    <row r="448" spans="8:10" x14ac:dyDescent="0.25">
      <c r="H448"/>
      <c r="I448"/>
      <c r="J448"/>
    </row>
    <row r="449" spans="8:10" x14ac:dyDescent="0.25">
      <c r="H449"/>
      <c r="I449"/>
      <c r="J449"/>
    </row>
    <row r="450" spans="8:10" x14ac:dyDescent="0.25">
      <c r="H450"/>
      <c r="I450"/>
      <c r="J450"/>
    </row>
    <row r="451" spans="8:10" x14ac:dyDescent="0.25">
      <c r="H451"/>
      <c r="I451"/>
      <c r="J451"/>
    </row>
    <row r="452" spans="8:10" x14ac:dyDescent="0.25">
      <c r="H452"/>
      <c r="I452"/>
      <c r="J452"/>
    </row>
    <row r="453" spans="8:10" x14ac:dyDescent="0.25">
      <c r="H453"/>
      <c r="I453"/>
      <c r="J453"/>
    </row>
    <row r="454" spans="8:10" x14ac:dyDescent="0.25">
      <c r="H454"/>
      <c r="I454"/>
      <c r="J454"/>
    </row>
    <row r="455" spans="8:10" x14ac:dyDescent="0.25">
      <c r="H455"/>
      <c r="I455"/>
      <c r="J455"/>
    </row>
    <row r="456" spans="8:10" x14ac:dyDescent="0.25">
      <c r="H456"/>
      <c r="I456"/>
      <c r="J456"/>
    </row>
    <row r="457" spans="8:10" x14ac:dyDescent="0.25">
      <c r="H457"/>
      <c r="I457"/>
      <c r="J457"/>
    </row>
    <row r="458" spans="8:10" x14ac:dyDescent="0.25">
      <c r="H458"/>
      <c r="I458"/>
      <c r="J458"/>
    </row>
    <row r="459" spans="8:10" x14ac:dyDescent="0.25">
      <c r="H459"/>
      <c r="I459"/>
      <c r="J459"/>
    </row>
    <row r="460" spans="8:10" x14ac:dyDescent="0.25">
      <c r="H460"/>
      <c r="I460"/>
      <c r="J460"/>
    </row>
    <row r="461" spans="8:10" x14ac:dyDescent="0.25">
      <c r="H461"/>
      <c r="I461"/>
      <c r="J461"/>
    </row>
    <row r="462" spans="8:10" x14ac:dyDescent="0.25">
      <c r="H462"/>
      <c r="I462"/>
      <c r="J462"/>
    </row>
    <row r="463" spans="8:10" x14ac:dyDescent="0.25">
      <c r="H463"/>
      <c r="I463"/>
      <c r="J463"/>
    </row>
    <row r="464" spans="8:10" x14ac:dyDescent="0.25">
      <c r="H464"/>
      <c r="I464"/>
      <c r="J464"/>
    </row>
    <row r="465" spans="8:10" x14ac:dyDescent="0.25">
      <c r="H465"/>
      <c r="I465"/>
      <c r="J465"/>
    </row>
    <row r="466" spans="8:10" x14ac:dyDescent="0.25">
      <c r="H466"/>
      <c r="I466"/>
      <c r="J466"/>
    </row>
    <row r="467" spans="8:10" x14ac:dyDescent="0.25">
      <c r="H467"/>
      <c r="I467"/>
      <c r="J467"/>
    </row>
    <row r="468" spans="8:10" x14ac:dyDescent="0.25">
      <c r="H468"/>
      <c r="I468"/>
      <c r="J468"/>
    </row>
    <row r="469" spans="8:10" x14ac:dyDescent="0.25">
      <c r="H469"/>
      <c r="I469"/>
      <c r="J469"/>
    </row>
    <row r="470" spans="8:10" x14ac:dyDescent="0.25">
      <c r="H470"/>
      <c r="I470"/>
      <c r="J470"/>
    </row>
    <row r="471" spans="8:10" x14ac:dyDescent="0.25">
      <c r="H471"/>
      <c r="I471"/>
      <c r="J471"/>
    </row>
    <row r="472" spans="8:10" x14ac:dyDescent="0.25">
      <c r="H472"/>
      <c r="I472"/>
      <c r="J472"/>
    </row>
    <row r="473" spans="8:10" x14ac:dyDescent="0.25">
      <c r="H473"/>
      <c r="I473"/>
      <c r="J473"/>
    </row>
    <row r="474" spans="8:10" x14ac:dyDescent="0.25">
      <c r="H474"/>
      <c r="I474"/>
      <c r="J474"/>
    </row>
    <row r="475" spans="8:10" x14ac:dyDescent="0.25">
      <c r="H475"/>
      <c r="I475"/>
      <c r="J475"/>
    </row>
    <row r="476" spans="8:10" x14ac:dyDescent="0.25">
      <c r="H476"/>
      <c r="I476"/>
      <c r="J476"/>
    </row>
    <row r="477" spans="8:10" x14ac:dyDescent="0.25">
      <c r="H477"/>
      <c r="I477"/>
      <c r="J477"/>
    </row>
    <row r="478" spans="8:10" x14ac:dyDescent="0.25">
      <c r="H478"/>
      <c r="I478"/>
      <c r="J478"/>
    </row>
    <row r="479" spans="8:10" x14ac:dyDescent="0.25">
      <c r="H479"/>
      <c r="I479"/>
      <c r="J479"/>
    </row>
    <row r="480" spans="8:10" x14ac:dyDescent="0.25">
      <c r="H480"/>
      <c r="I480"/>
      <c r="J480"/>
    </row>
    <row r="481" spans="8:10" x14ac:dyDescent="0.25">
      <c r="H481"/>
      <c r="I481"/>
      <c r="J481"/>
    </row>
    <row r="482" spans="8:10" x14ac:dyDescent="0.25">
      <c r="H482"/>
      <c r="I482"/>
      <c r="J482"/>
    </row>
    <row r="483" spans="8:10" x14ac:dyDescent="0.25">
      <c r="H483"/>
      <c r="I483"/>
      <c r="J483"/>
    </row>
    <row r="484" spans="8:10" x14ac:dyDescent="0.25">
      <c r="H484"/>
      <c r="I484"/>
      <c r="J484"/>
    </row>
    <row r="485" spans="8:10" x14ac:dyDescent="0.25">
      <c r="H485"/>
      <c r="I485"/>
      <c r="J485"/>
    </row>
    <row r="486" spans="8:10" x14ac:dyDescent="0.25">
      <c r="H486"/>
      <c r="I486"/>
      <c r="J486"/>
    </row>
    <row r="487" spans="8:10" x14ac:dyDescent="0.25">
      <c r="H487"/>
      <c r="I487"/>
      <c r="J487"/>
    </row>
    <row r="488" spans="8:10" x14ac:dyDescent="0.25">
      <c r="H488"/>
      <c r="I488"/>
      <c r="J488"/>
    </row>
    <row r="489" spans="8:10" x14ac:dyDescent="0.25">
      <c r="H489"/>
      <c r="I489"/>
      <c r="J489"/>
    </row>
    <row r="490" spans="8:10" x14ac:dyDescent="0.25">
      <c r="H490"/>
      <c r="I490"/>
      <c r="J490"/>
    </row>
    <row r="491" spans="8:10" x14ac:dyDescent="0.25">
      <c r="H491"/>
      <c r="I491"/>
      <c r="J491"/>
    </row>
    <row r="492" spans="8:10" x14ac:dyDescent="0.25">
      <c r="H492"/>
      <c r="I492"/>
      <c r="J492"/>
    </row>
    <row r="493" spans="8:10" x14ac:dyDescent="0.25">
      <c r="H493"/>
      <c r="I493"/>
      <c r="J493"/>
    </row>
    <row r="494" spans="8:10" x14ac:dyDescent="0.25">
      <c r="H494"/>
      <c r="I494"/>
      <c r="J494"/>
    </row>
    <row r="495" spans="8:10" x14ac:dyDescent="0.25">
      <c r="H495"/>
      <c r="I495"/>
      <c r="J495"/>
    </row>
    <row r="496" spans="8:10" x14ac:dyDescent="0.25">
      <c r="H496"/>
      <c r="I496"/>
      <c r="J496"/>
    </row>
    <row r="497" spans="8:10" x14ac:dyDescent="0.25">
      <c r="H497"/>
      <c r="I497"/>
      <c r="J497"/>
    </row>
    <row r="498" spans="8:10" x14ac:dyDescent="0.25">
      <c r="H498"/>
      <c r="I498"/>
      <c r="J498"/>
    </row>
    <row r="499" spans="8:10" x14ac:dyDescent="0.25">
      <c r="H499"/>
      <c r="I499"/>
      <c r="J499"/>
    </row>
    <row r="500" spans="8:10" x14ac:dyDescent="0.25">
      <c r="H500"/>
      <c r="I500"/>
      <c r="J500"/>
    </row>
    <row r="501" spans="8:10" x14ac:dyDescent="0.25">
      <c r="H501"/>
      <c r="I501"/>
      <c r="J501"/>
    </row>
    <row r="502" spans="8:10" x14ac:dyDescent="0.25">
      <c r="H502"/>
      <c r="I502"/>
      <c r="J502"/>
    </row>
    <row r="503" spans="8:10" x14ac:dyDescent="0.25">
      <c r="H503"/>
      <c r="I503"/>
      <c r="J503"/>
    </row>
    <row r="504" spans="8:10" x14ac:dyDescent="0.25">
      <c r="H504"/>
      <c r="I504"/>
      <c r="J504"/>
    </row>
    <row r="505" spans="8:10" x14ac:dyDescent="0.25">
      <c r="H505"/>
      <c r="I505"/>
      <c r="J505"/>
    </row>
    <row r="506" spans="8:10" x14ac:dyDescent="0.25">
      <c r="H506"/>
      <c r="I506"/>
      <c r="J506"/>
    </row>
    <row r="507" spans="8:10" x14ac:dyDescent="0.25">
      <c r="H507"/>
      <c r="I507"/>
      <c r="J507"/>
    </row>
    <row r="508" spans="8:10" x14ac:dyDescent="0.25">
      <c r="H508"/>
      <c r="I508"/>
      <c r="J508"/>
    </row>
    <row r="509" spans="8:10" x14ac:dyDescent="0.25">
      <c r="H509"/>
      <c r="I509"/>
      <c r="J509"/>
    </row>
    <row r="510" spans="8:10" x14ac:dyDescent="0.25">
      <c r="H510"/>
      <c r="I510"/>
      <c r="J510"/>
    </row>
    <row r="511" spans="8:10" x14ac:dyDescent="0.25">
      <c r="H511"/>
      <c r="I511"/>
      <c r="J511"/>
    </row>
    <row r="512" spans="8:10" x14ac:dyDescent="0.25">
      <c r="H512"/>
      <c r="I512"/>
      <c r="J512"/>
    </row>
    <row r="513" spans="8:10" x14ac:dyDescent="0.25">
      <c r="H513"/>
      <c r="I513"/>
      <c r="J513"/>
    </row>
    <row r="514" spans="8:10" x14ac:dyDescent="0.25">
      <c r="H514"/>
      <c r="I514"/>
      <c r="J514"/>
    </row>
    <row r="515" spans="8:10" x14ac:dyDescent="0.25">
      <c r="H515"/>
      <c r="I515"/>
      <c r="J515"/>
    </row>
    <row r="516" spans="8:10" x14ac:dyDescent="0.25">
      <c r="H516"/>
      <c r="I516"/>
      <c r="J516"/>
    </row>
    <row r="517" spans="8:10" x14ac:dyDescent="0.25">
      <c r="H517"/>
      <c r="I517"/>
      <c r="J517"/>
    </row>
    <row r="518" spans="8:10" x14ac:dyDescent="0.25">
      <c r="H518"/>
      <c r="I518"/>
      <c r="J518"/>
    </row>
    <row r="519" spans="8:10" x14ac:dyDescent="0.25">
      <c r="H519"/>
      <c r="I519"/>
      <c r="J519"/>
    </row>
    <row r="520" spans="8:10" x14ac:dyDescent="0.25">
      <c r="H520"/>
      <c r="I520"/>
      <c r="J520"/>
    </row>
    <row r="521" spans="8:10" x14ac:dyDescent="0.25">
      <c r="H521"/>
      <c r="I521"/>
      <c r="J521"/>
    </row>
    <row r="522" spans="8:10" x14ac:dyDescent="0.25">
      <c r="H522"/>
      <c r="I522"/>
      <c r="J522"/>
    </row>
    <row r="523" spans="8:10" x14ac:dyDescent="0.25">
      <c r="H523"/>
      <c r="I523"/>
      <c r="J523"/>
    </row>
    <row r="524" spans="8:10" x14ac:dyDescent="0.25">
      <c r="H524"/>
      <c r="I524"/>
      <c r="J524"/>
    </row>
    <row r="525" spans="8:10" x14ac:dyDescent="0.25">
      <c r="H525"/>
      <c r="I525"/>
      <c r="J525"/>
    </row>
    <row r="526" spans="8:10" x14ac:dyDescent="0.25">
      <c r="H526"/>
      <c r="I526"/>
      <c r="J526"/>
    </row>
    <row r="527" spans="8:10" x14ac:dyDescent="0.25">
      <c r="H527"/>
      <c r="I527"/>
      <c r="J527"/>
    </row>
    <row r="528" spans="8:10" x14ac:dyDescent="0.25">
      <c r="H528"/>
      <c r="I528"/>
      <c r="J528"/>
    </row>
    <row r="529" spans="8:10" x14ac:dyDescent="0.25">
      <c r="H529"/>
      <c r="I529"/>
      <c r="J529"/>
    </row>
    <row r="530" spans="8:10" x14ac:dyDescent="0.25">
      <c r="H530"/>
      <c r="I530"/>
      <c r="J530"/>
    </row>
    <row r="531" spans="8:10" x14ac:dyDescent="0.25">
      <c r="H531"/>
      <c r="I531"/>
      <c r="J531"/>
    </row>
    <row r="532" spans="8:10" x14ac:dyDescent="0.25">
      <c r="H532"/>
      <c r="I532"/>
      <c r="J532"/>
    </row>
    <row r="533" spans="8:10" x14ac:dyDescent="0.25">
      <c r="H533"/>
      <c r="I533"/>
      <c r="J533"/>
    </row>
    <row r="534" spans="8:10" x14ac:dyDescent="0.25">
      <c r="H534"/>
      <c r="I534"/>
      <c r="J534"/>
    </row>
    <row r="535" spans="8:10" x14ac:dyDescent="0.25">
      <c r="H535"/>
      <c r="I535"/>
      <c r="J535"/>
    </row>
    <row r="536" spans="8:10" x14ac:dyDescent="0.25">
      <c r="H536"/>
      <c r="I536"/>
      <c r="J536"/>
    </row>
    <row r="537" spans="8:10" x14ac:dyDescent="0.25">
      <c r="H537"/>
      <c r="I537"/>
      <c r="J537"/>
    </row>
    <row r="538" spans="8:10" x14ac:dyDescent="0.25">
      <c r="H538"/>
      <c r="I538"/>
      <c r="J538"/>
    </row>
    <row r="539" spans="8:10" x14ac:dyDescent="0.25">
      <c r="H539"/>
      <c r="I539"/>
      <c r="J539"/>
    </row>
    <row r="540" spans="8:10" x14ac:dyDescent="0.25">
      <c r="H540"/>
      <c r="I540"/>
      <c r="J540"/>
    </row>
    <row r="541" spans="8:10" x14ac:dyDescent="0.25">
      <c r="H541"/>
      <c r="I541"/>
      <c r="J541"/>
    </row>
    <row r="542" spans="8:10" x14ac:dyDescent="0.25">
      <c r="H542"/>
      <c r="I542"/>
      <c r="J542"/>
    </row>
    <row r="543" spans="8:10" x14ac:dyDescent="0.25">
      <c r="H543"/>
      <c r="I543"/>
      <c r="J543"/>
    </row>
    <row r="544" spans="8:10" x14ac:dyDescent="0.25">
      <c r="H544"/>
      <c r="I544"/>
      <c r="J544"/>
    </row>
    <row r="545" spans="8:10" x14ac:dyDescent="0.25">
      <c r="H545"/>
      <c r="I545"/>
      <c r="J545"/>
    </row>
    <row r="546" spans="8:10" x14ac:dyDescent="0.25">
      <c r="H546"/>
      <c r="I546"/>
      <c r="J546"/>
    </row>
    <row r="547" spans="8:10" x14ac:dyDescent="0.25">
      <c r="H547"/>
      <c r="I547"/>
      <c r="J547"/>
    </row>
    <row r="548" spans="8:10" x14ac:dyDescent="0.25">
      <c r="H548"/>
      <c r="I548"/>
      <c r="J548"/>
    </row>
    <row r="549" spans="8:10" x14ac:dyDescent="0.25">
      <c r="H549"/>
      <c r="I549"/>
      <c r="J549"/>
    </row>
    <row r="550" spans="8:10" x14ac:dyDescent="0.25">
      <c r="H550"/>
      <c r="I550"/>
      <c r="J550"/>
    </row>
    <row r="551" spans="8:10" x14ac:dyDescent="0.25">
      <c r="H551"/>
      <c r="I551"/>
      <c r="J551"/>
    </row>
    <row r="552" spans="8:10" x14ac:dyDescent="0.25">
      <c r="H552"/>
      <c r="I552"/>
      <c r="J552"/>
    </row>
    <row r="553" spans="8:10" x14ac:dyDescent="0.25">
      <c r="H553"/>
      <c r="I553"/>
      <c r="J553"/>
    </row>
    <row r="554" spans="8:10" x14ac:dyDescent="0.25">
      <c r="H554"/>
      <c r="I554"/>
      <c r="J554"/>
    </row>
    <row r="555" spans="8:10" x14ac:dyDescent="0.25">
      <c r="H555"/>
      <c r="I555"/>
      <c r="J555"/>
    </row>
    <row r="556" spans="8:10" x14ac:dyDescent="0.25">
      <c r="H556"/>
      <c r="I556"/>
      <c r="J556"/>
    </row>
    <row r="557" spans="8:10" x14ac:dyDescent="0.25">
      <c r="H557"/>
      <c r="I557"/>
      <c r="J557"/>
    </row>
    <row r="558" spans="8:10" x14ac:dyDescent="0.25">
      <c r="H558"/>
      <c r="I558"/>
      <c r="J558"/>
    </row>
    <row r="559" spans="8:10" x14ac:dyDescent="0.25">
      <c r="H559"/>
      <c r="I559"/>
      <c r="J559"/>
    </row>
    <row r="560" spans="8:10" x14ac:dyDescent="0.25">
      <c r="H560"/>
      <c r="I560"/>
      <c r="J560"/>
    </row>
    <row r="561" spans="8:10" x14ac:dyDescent="0.25">
      <c r="H561"/>
      <c r="I561"/>
      <c r="J561"/>
    </row>
    <row r="562" spans="8:10" x14ac:dyDescent="0.25">
      <c r="H562"/>
      <c r="I562"/>
      <c r="J562"/>
    </row>
    <row r="563" spans="8:10" x14ac:dyDescent="0.25">
      <c r="H563"/>
      <c r="I563"/>
      <c r="J563"/>
    </row>
    <row r="564" spans="8:10" x14ac:dyDescent="0.25">
      <c r="H564"/>
      <c r="I564"/>
      <c r="J564"/>
    </row>
    <row r="565" spans="8:10" x14ac:dyDescent="0.25">
      <c r="H565"/>
      <c r="I565"/>
      <c r="J565"/>
    </row>
    <row r="566" spans="8:10" x14ac:dyDescent="0.25">
      <c r="H566"/>
      <c r="I566"/>
      <c r="J566"/>
    </row>
    <row r="567" spans="8:10" x14ac:dyDescent="0.25">
      <c r="H567"/>
      <c r="I567"/>
      <c r="J567"/>
    </row>
    <row r="568" spans="8:10" x14ac:dyDescent="0.25">
      <c r="H568"/>
      <c r="I568"/>
      <c r="J568"/>
    </row>
    <row r="569" spans="8:10" x14ac:dyDescent="0.25">
      <c r="H569"/>
      <c r="I569"/>
      <c r="J569"/>
    </row>
    <row r="570" spans="8:10" x14ac:dyDescent="0.25">
      <c r="H570"/>
      <c r="I570"/>
      <c r="J570"/>
    </row>
    <row r="571" spans="8:10" x14ac:dyDescent="0.25">
      <c r="H571"/>
      <c r="I571"/>
      <c r="J571"/>
    </row>
    <row r="572" spans="8:10" x14ac:dyDescent="0.25">
      <c r="H572"/>
      <c r="I572"/>
      <c r="J572"/>
    </row>
    <row r="573" spans="8:10" x14ac:dyDescent="0.25">
      <c r="H573"/>
      <c r="I573"/>
      <c r="J573"/>
    </row>
    <row r="574" spans="8:10" x14ac:dyDescent="0.25">
      <c r="H574"/>
      <c r="I574"/>
      <c r="J574"/>
    </row>
    <row r="575" spans="8:10" x14ac:dyDescent="0.25">
      <c r="H575"/>
      <c r="I575"/>
      <c r="J575"/>
    </row>
    <row r="576" spans="8:10" x14ac:dyDescent="0.25">
      <c r="H576"/>
      <c r="I576"/>
      <c r="J576"/>
    </row>
    <row r="577" spans="8:10" x14ac:dyDescent="0.25">
      <c r="H577"/>
      <c r="I577"/>
      <c r="J577"/>
    </row>
    <row r="578" spans="8:10" x14ac:dyDescent="0.25">
      <c r="H578"/>
      <c r="I578"/>
      <c r="J578"/>
    </row>
    <row r="579" spans="8:10" x14ac:dyDescent="0.25">
      <c r="H579"/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51" priority="1" operator="lessThan">
      <formula>-0.1</formula>
    </cfRule>
  </conditionalFormatting>
  <pageMargins left="0.25" right="0.25" top="0.75" bottom="0.75" header="0.3" footer="0.3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L355"/>
  <sheetViews>
    <sheetView topLeftCell="A136" workbookViewId="0">
      <selection activeCell="L162" sqref="L162"/>
    </sheetView>
  </sheetViews>
  <sheetFormatPr defaultRowHeight="15" x14ac:dyDescent="0.25"/>
  <cols>
    <col min="1" max="1" width="21.140625" bestFit="1" customWidth="1"/>
    <col min="2" max="2" width="8" customWidth="1"/>
    <col min="3" max="3" width="11.28515625" customWidth="1"/>
    <col min="4" max="4" width="11.7109375" customWidth="1"/>
    <col min="5" max="5" width="11.5703125" customWidth="1"/>
    <col min="7" max="7" width="11.140625" customWidth="1"/>
    <col min="8" max="8" width="12.85546875" customWidth="1"/>
    <col min="9" max="9" width="29.140625" customWidth="1"/>
    <col min="10" max="10" width="13.28515625" customWidth="1"/>
    <col min="11" max="11" width="25.140625" customWidth="1"/>
    <col min="12" max="12" width="20.85546875" customWidth="1"/>
  </cols>
  <sheetData>
    <row r="1" spans="1:12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2" x14ac:dyDescent="0.25">
      <c r="A3" s="123" t="s">
        <v>70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t="s">
        <v>28</v>
      </c>
    </row>
    <row r="4" spans="1:12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09">
        <v>10</v>
      </c>
      <c r="J4" s="109">
        <v>11</v>
      </c>
      <c r="K4" s="109">
        <v>12</v>
      </c>
    </row>
    <row r="5" spans="1:12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30" t="s">
        <v>31</v>
      </c>
      <c r="J5" s="130" t="s">
        <v>32</v>
      </c>
      <c r="K5" s="125" t="s">
        <v>33</v>
      </c>
    </row>
    <row r="6" spans="1:12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29"/>
      <c r="J6" s="129"/>
      <c r="K6" s="125"/>
    </row>
    <row r="7" spans="1:12" x14ac:dyDescent="0.25">
      <c r="A7" s="35"/>
      <c r="B7" s="11">
        <v>0</v>
      </c>
      <c r="C7" s="12">
        <v>7668</v>
      </c>
      <c r="D7" s="12">
        <v>9001</v>
      </c>
      <c r="E7" s="13">
        <f>D7-C7</f>
        <v>1333</v>
      </c>
      <c r="F7" s="13">
        <v>7.33</v>
      </c>
      <c r="G7" s="13">
        <f>F7*E7</f>
        <v>9770.89</v>
      </c>
      <c r="H7" s="13">
        <v>9770.89</v>
      </c>
      <c r="I7" s="109"/>
      <c r="J7" s="50"/>
      <c r="K7" s="13">
        <f>апр.25!K7+май.25!H7-май.25!G7</f>
        <v>0</v>
      </c>
    </row>
    <row r="8" spans="1:12" x14ac:dyDescent="0.25">
      <c r="A8" s="15"/>
      <c r="B8" s="109">
        <v>1</v>
      </c>
      <c r="C8" s="12">
        <v>104038</v>
      </c>
      <c r="D8" s="12">
        <v>105150</v>
      </c>
      <c r="E8" s="13">
        <f>D8-C8</f>
        <v>1112</v>
      </c>
      <c r="F8" s="68">
        <v>5.13</v>
      </c>
      <c r="G8" s="13">
        <f>F8*E8</f>
        <v>5704.5599999999995</v>
      </c>
      <c r="H8" s="13"/>
      <c r="I8" s="109"/>
      <c r="J8" s="50"/>
      <c r="K8" s="13">
        <f>апр.25!K8+май.25!H8-май.25!G8</f>
        <v>-6774.2899999999981</v>
      </c>
    </row>
    <row r="9" spans="1:12" x14ac:dyDescent="0.25">
      <c r="A9" s="15"/>
      <c r="B9" s="109">
        <v>2</v>
      </c>
      <c r="C9" s="12">
        <v>1190</v>
      </c>
      <c r="D9" s="12">
        <v>1374</v>
      </c>
      <c r="E9" s="13">
        <f>D9-C9</f>
        <v>184</v>
      </c>
      <c r="F9" s="13">
        <v>7.33</v>
      </c>
      <c r="G9" s="13">
        <f>F9*E9</f>
        <v>1348.72</v>
      </c>
      <c r="H9" s="13">
        <v>688.94</v>
      </c>
      <c r="I9" s="109">
        <v>851637</v>
      </c>
      <c r="J9" s="50">
        <v>45800</v>
      </c>
      <c r="K9" s="13">
        <f>апр.25!K9+май.25!H9-май.25!G9</f>
        <v>-806.38</v>
      </c>
    </row>
    <row r="10" spans="1:12" x14ac:dyDescent="0.25">
      <c r="A10" s="115"/>
      <c r="B10" s="109">
        <v>3</v>
      </c>
      <c r="C10" s="12">
        <v>23087</v>
      </c>
      <c r="D10" s="12">
        <v>23195</v>
      </c>
      <c r="E10" s="13">
        <f t="shared" ref="E10:E74" si="0">D10-C10</f>
        <v>108</v>
      </c>
      <c r="F10" s="13">
        <v>7.33</v>
      </c>
      <c r="G10" s="13">
        <f t="shared" ref="G10:G74" si="1">F10*E10</f>
        <v>791.64</v>
      </c>
      <c r="H10" s="13">
        <v>1173</v>
      </c>
      <c r="I10" s="109">
        <v>729184</v>
      </c>
      <c r="J10" s="50">
        <v>45796</v>
      </c>
      <c r="K10" s="13">
        <f>апр.25!K10+май.25!H10-май.25!G10</f>
        <v>4590.1799999999994</v>
      </c>
    </row>
    <row r="11" spans="1:12" x14ac:dyDescent="0.25">
      <c r="A11" s="111"/>
      <c r="B11" s="109">
        <v>4</v>
      </c>
      <c r="C11" s="12">
        <v>69200</v>
      </c>
      <c r="D11" s="12">
        <v>69652</v>
      </c>
      <c r="E11" s="13">
        <f t="shared" si="0"/>
        <v>452</v>
      </c>
      <c r="F11" s="49">
        <v>0</v>
      </c>
      <c r="G11" s="13">
        <f t="shared" si="1"/>
        <v>0</v>
      </c>
      <c r="H11" s="13"/>
      <c r="I11" s="109"/>
      <c r="J11" s="50"/>
      <c r="K11" s="13">
        <f>апр.25!K11+май.25!H11-май.25!G11</f>
        <v>0</v>
      </c>
      <c r="L11">
        <v>14950743</v>
      </c>
    </row>
    <row r="12" spans="1:12" x14ac:dyDescent="0.25">
      <c r="A12" s="111"/>
      <c r="B12" s="109">
        <v>5</v>
      </c>
      <c r="C12" s="12">
        <v>73001</v>
      </c>
      <c r="D12" s="12">
        <v>73591</v>
      </c>
      <c r="E12" s="13">
        <f t="shared" si="0"/>
        <v>590</v>
      </c>
      <c r="F12" s="13">
        <v>7.33</v>
      </c>
      <c r="G12" s="13">
        <f t="shared" si="1"/>
        <v>4324.7</v>
      </c>
      <c r="H12" s="13"/>
      <c r="I12" s="109"/>
      <c r="J12" s="50"/>
      <c r="K12" s="13">
        <f>апр.25!K12+май.25!H12-май.25!G12</f>
        <v>-8984.85</v>
      </c>
    </row>
    <row r="13" spans="1:12" x14ac:dyDescent="0.25">
      <c r="A13" s="111"/>
      <c r="B13" s="109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109"/>
      <c r="J13" s="50"/>
      <c r="K13" s="13">
        <f>апр.25!K13+май.25!H13-май.25!G13</f>
        <v>0</v>
      </c>
    </row>
    <row r="14" spans="1:12" x14ac:dyDescent="0.25">
      <c r="A14" s="111"/>
      <c r="B14" s="109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>
        <v>50</v>
      </c>
      <c r="I14" s="109">
        <v>201803</v>
      </c>
      <c r="J14" s="50">
        <v>45785</v>
      </c>
      <c r="K14" s="13">
        <f>апр.25!K14+май.25!H14-май.25!G14</f>
        <v>-6.2799999999997453</v>
      </c>
    </row>
    <row r="15" spans="1:12" x14ac:dyDescent="0.25">
      <c r="A15" s="111"/>
      <c r="B15" s="109">
        <v>8</v>
      </c>
      <c r="C15" s="12">
        <v>50563</v>
      </c>
      <c r="D15" s="12">
        <v>50937</v>
      </c>
      <c r="E15" s="13">
        <f t="shared" si="0"/>
        <v>374</v>
      </c>
      <c r="F15" s="13">
        <v>7.33</v>
      </c>
      <c r="G15" s="13">
        <f t="shared" si="1"/>
        <v>2741.42</v>
      </c>
      <c r="H15" s="13"/>
      <c r="I15" s="109"/>
      <c r="J15" s="50"/>
      <c r="K15" s="13">
        <f>апр.25!K15+май.25!H15-май.25!G15</f>
        <v>-1042.0800000000004</v>
      </c>
    </row>
    <row r="16" spans="1:12" x14ac:dyDescent="0.25">
      <c r="A16" s="115"/>
      <c r="B16" s="109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109"/>
      <c r="J16" s="50"/>
      <c r="K16" s="13">
        <f>апр.25!K16+май.25!H16-май.25!G16</f>
        <v>0</v>
      </c>
    </row>
    <row r="17" spans="1:12" x14ac:dyDescent="0.25">
      <c r="A17" s="111"/>
      <c r="B17" s="109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109"/>
      <c r="J17" s="50"/>
      <c r="K17" s="13">
        <f>апр.25!K17+май.25!H17-май.25!G17</f>
        <v>0</v>
      </c>
    </row>
    <row r="18" spans="1:12" x14ac:dyDescent="0.25">
      <c r="A18" s="111"/>
      <c r="B18" s="109">
        <v>11</v>
      </c>
      <c r="C18" s="12">
        <v>44678</v>
      </c>
      <c r="D18" s="12">
        <v>44882</v>
      </c>
      <c r="E18" s="13">
        <f t="shared" si="0"/>
        <v>204</v>
      </c>
      <c r="F18" s="13">
        <v>7.33</v>
      </c>
      <c r="G18" s="13">
        <f t="shared" si="1"/>
        <v>1495.32</v>
      </c>
      <c r="H18" s="13"/>
      <c r="I18" s="109"/>
      <c r="J18" s="50"/>
      <c r="K18" s="13">
        <f>апр.25!K18+май.25!H18-май.25!G18</f>
        <v>806.3</v>
      </c>
    </row>
    <row r="19" spans="1:12" x14ac:dyDescent="0.25">
      <c r="A19" s="15"/>
      <c r="B19" s="109">
        <v>12</v>
      </c>
      <c r="C19" s="12">
        <v>62905</v>
      </c>
      <c r="D19" s="12">
        <v>63508</v>
      </c>
      <c r="E19" s="13">
        <f t="shared" si="0"/>
        <v>603</v>
      </c>
      <c r="F19" s="68">
        <v>5.13</v>
      </c>
      <c r="G19" s="13">
        <f t="shared" si="1"/>
        <v>3093.39</v>
      </c>
      <c r="H19" s="13">
        <v>4203.2299999999996</v>
      </c>
      <c r="I19" s="109">
        <v>186804</v>
      </c>
      <c r="J19" s="50">
        <v>45787</v>
      </c>
      <c r="K19" s="13">
        <f>апр.25!K19+май.25!H19-май.25!G19</f>
        <v>-1289.4099999999994</v>
      </c>
    </row>
    <row r="20" spans="1:12" x14ac:dyDescent="0.25">
      <c r="A20" s="15"/>
      <c r="B20" s="109">
        <v>13</v>
      </c>
      <c r="C20" s="12">
        <v>64614</v>
      </c>
      <c r="D20" s="12">
        <v>64999</v>
      </c>
      <c r="E20" s="13">
        <f t="shared" si="0"/>
        <v>385</v>
      </c>
      <c r="F20" s="68">
        <v>5.13</v>
      </c>
      <c r="G20" s="13">
        <f t="shared" si="1"/>
        <v>1975.05</v>
      </c>
      <c r="H20" s="13">
        <v>3000</v>
      </c>
      <c r="I20" s="109">
        <v>396289</v>
      </c>
      <c r="J20" s="50">
        <v>45784</v>
      </c>
      <c r="K20" s="13">
        <f>апр.25!K20+май.25!H20-май.25!G20</f>
        <v>-2022.3899999999992</v>
      </c>
      <c r="L20">
        <v>14924428</v>
      </c>
    </row>
    <row r="21" spans="1:12" x14ac:dyDescent="0.25">
      <c r="A21" s="15"/>
      <c r="B21" s="109">
        <v>14</v>
      </c>
      <c r="C21" s="12">
        <v>139118</v>
      </c>
      <c r="D21" s="12">
        <v>140167</v>
      </c>
      <c r="E21" s="13">
        <f t="shared" si="0"/>
        <v>1049</v>
      </c>
      <c r="F21" s="68">
        <v>5.13</v>
      </c>
      <c r="G21" s="13">
        <f t="shared" si="1"/>
        <v>5381.37</v>
      </c>
      <c r="H21" s="13">
        <v>7500</v>
      </c>
      <c r="I21" s="109">
        <v>741874</v>
      </c>
      <c r="J21" s="50">
        <v>45790</v>
      </c>
      <c r="K21" s="13">
        <f>апр.25!K21+май.25!H21-май.25!G21</f>
        <v>4034.7400000000007</v>
      </c>
    </row>
    <row r="22" spans="1:12" x14ac:dyDescent="0.25">
      <c r="A22" s="111"/>
      <c r="B22" s="109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109"/>
      <c r="J22" s="50"/>
      <c r="K22" s="13">
        <f>апр.25!K22+май.25!H22-май.25!G22</f>
        <v>0</v>
      </c>
    </row>
    <row r="23" spans="1:12" x14ac:dyDescent="0.25">
      <c r="A23" s="16"/>
      <c r="B23" s="109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109"/>
      <c r="J23" s="50"/>
      <c r="K23" s="13">
        <f>апр.25!K23+май.25!H23-май.25!G23</f>
        <v>0</v>
      </c>
    </row>
    <row r="24" spans="1:12" x14ac:dyDescent="0.25">
      <c r="A24" s="51"/>
      <c r="B24" s="109">
        <v>17</v>
      </c>
      <c r="C24" s="12">
        <v>162680</v>
      </c>
      <c r="D24" s="12">
        <v>164417</v>
      </c>
      <c r="E24" s="13">
        <f t="shared" si="0"/>
        <v>1737</v>
      </c>
      <c r="F24" s="68">
        <v>5.13</v>
      </c>
      <c r="G24" s="13">
        <f t="shared" si="1"/>
        <v>8910.81</v>
      </c>
      <c r="H24" s="13">
        <v>9967.59</v>
      </c>
      <c r="I24" s="109">
        <v>67606</v>
      </c>
      <c r="J24" s="50">
        <v>45790</v>
      </c>
      <c r="K24" s="13">
        <f>апр.25!K24+май.25!H24-май.25!G24</f>
        <v>5530.1400000000012</v>
      </c>
    </row>
    <row r="25" spans="1:12" x14ac:dyDescent="0.25">
      <c r="A25" s="111"/>
      <c r="B25" s="109">
        <v>18</v>
      </c>
      <c r="C25" s="12">
        <v>23271</v>
      </c>
      <c r="D25" s="12">
        <v>23822</v>
      </c>
      <c r="E25" s="13">
        <f t="shared" si="0"/>
        <v>551</v>
      </c>
      <c r="F25" s="13">
        <v>7.33</v>
      </c>
      <c r="G25" s="13">
        <f t="shared" si="1"/>
        <v>4038.83</v>
      </c>
      <c r="H25" s="13">
        <v>5000</v>
      </c>
      <c r="I25" s="109">
        <v>100206</v>
      </c>
      <c r="J25" s="50">
        <v>45798</v>
      </c>
      <c r="K25" s="13">
        <f>апр.25!K25+май.25!H25-май.25!G25</f>
        <v>-1925.119999999999</v>
      </c>
    </row>
    <row r="26" spans="1:12" x14ac:dyDescent="0.25">
      <c r="A26" s="111"/>
      <c r="B26" s="109">
        <v>19</v>
      </c>
      <c r="C26" s="12">
        <v>7468</v>
      </c>
      <c r="D26" s="12">
        <v>7607</v>
      </c>
      <c r="E26" s="13">
        <f t="shared" si="0"/>
        <v>139</v>
      </c>
      <c r="F26" s="13">
        <v>7.33</v>
      </c>
      <c r="G26" s="13">
        <f t="shared" si="1"/>
        <v>1018.87</v>
      </c>
      <c r="H26" s="13">
        <v>500</v>
      </c>
      <c r="I26" s="109">
        <v>184401</v>
      </c>
      <c r="J26" s="50">
        <v>45784</v>
      </c>
      <c r="K26" s="13">
        <f>апр.25!K26+май.25!H26-май.25!G26</f>
        <v>1393.17</v>
      </c>
    </row>
    <row r="27" spans="1:12" x14ac:dyDescent="0.25">
      <c r="A27" s="15"/>
      <c r="B27" s="109">
        <v>20</v>
      </c>
      <c r="C27" s="12">
        <v>9227</v>
      </c>
      <c r="D27" s="12">
        <v>9353</v>
      </c>
      <c r="E27" s="13">
        <f t="shared" si="0"/>
        <v>126</v>
      </c>
      <c r="F27" s="68">
        <v>5.13</v>
      </c>
      <c r="G27" s="13">
        <f t="shared" si="1"/>
        <v>646.38</v>
      </c>
      <c r="H27" s="13"/>
      <c r="I27" s="109"/>
      <c r="J27" s="50"/>
      <c r="K27" s="13">
        <f>апр.25!K27+май.25!H27-май.25!G27</f>
        <v>-489.3599999999999</v>
      </c>
    </row>
    <row r="28" spans="1:12" x14ac:dyDescent="0.25">
      <c r="A28" s="111"/>
      <c r="B28" s="109">
        <v>21</v>
      </c>
      <c r="C28" s="12">
        <v>1129</v>
      </c>
      <c r="D28" s="12">
        <v>1131</v>
      </c>
      <c r="E28" s="13">
        <f t="shared" si="0"/>
        <v>2</v>
      </c>
      <c r="F28" s="13">
        <v>7.33</v>
      </c>
      <c r="G28" s="13">
        <f t="shared" si="1"/>
        <v>14.66</v>
      </c>
      <c r="H28" s="13">
        <v>500</v>
      </c>
      <c r="I28" s="109">
        <v>840612</v>
      </c>
      <c r="J28" s="50">
        <v>45799</v>
      </c>
      <c r="K28" s="13">
        <f>апр.25!K28+май.25!H28-май.25!G28</f>
        <v>456.02</v>
      </c>
    </row>
    <row r="29" spans="1:12" x14ac:dyDescent="0.25">
      <c r="A29" s="111"/>
      <c r="B29" s="109">
        <v>22</v>
      </c>
      <c r="C29" s="12">
        <v>29225</v>
      </c>
      <c r="D29" s="12">
        <v>29794</v>
      </c>
      <c r="E29" s="13">
        <f t="shared" si="0"/>
        <v>569</v>
      </c>
      <c r="F29" s="70">
        <v>5.13</v>
      </c>
      <c r="G29" s="13">
        <f t="shared" si="1"/>
        <v>2918.97</v>
      </c>
      <c r="H29" s="13">
        <v>7000</v>
      </c>
      <c r="I29" s="109">
        <v>840609</v>
      </c>
      <c r="J29" s="50">
        <v>45799</v>
      </c>
      <c r="K29" s="13">
        <f>апр.25!K29+май.25!H29-май.25!G29</f>
        <v>-1309.309999999999</v>
      </c>
    </row>
    <row r="30" spans="1:12" x14ac:dyDescent="0.25">
      <c r="A30" s="111"/>
      <c r="B30" s="109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109"/>
      <c r="J30" s="50"/>
      <c r="K30" s="13">
        <f>апр.25!K30+май.25!H30-май.25!G30</f>
        <v>0</v>
      </c>
    </row>
    <row r="31" spans="1:12" x14ac:dyDescent="0.25">
      <c r="A31" s="111"/>
      <c r="B31" s="109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109"/>
      <c r="J31" s="50"/>
      <c r="K31" s="13">
        <f>апр.25!K31+май.25!H31-май.25!G31</f>
        <v>0</v>
      </c>
    </row>
    <row r="32" spans="1:12" x14ac:dyDescent="0.25">
      <c r="A32" s="15"/>
      <c r="B32" s="109">
        <v>25</v>
      </c>
      <c r="C32" s="12">
        <v>5092</v>
      </c>
      <c r="D32" s="12">
        <v>5185</v>
      </c>
      <c r="E32" s="13">
        <f t="shared" si="0"/>
        <v>93</v>
      </c>
      <c r="F32" s="70">
        <v>5.13</v>
      </c>
      <c r="G32" s="13">
        <f t="shared" si="1"/>
        <v>477.09</v>
      </c>
      <c r="H32" s="13"/>
      <c r="I32" s="109"/>
      <c r="J32" s="50"/>
      <c r="K32" s="13">
        <f>апр.25!K32+май.25!H32-май.25!G32</f>
        <v>2945.1500000000005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109"/>
      <c r="J33" s="50"/>
      <c r="K33" s="13">
        <f>апр.25!K33+май.25!H33-май.25!G33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109"/>
      <c r="J34" s="50"/>
      <c r="K34" s="13">
        <f>апр.25!K34+май.25!H34-май.25!G34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109"/>
      <c r="J35" s="50"/>
      <c r="K35" s="13">
        <f>апр.25!K35+май.25!H35-май.25!G35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109"/>
      <c r="J36" s="50"/>
      <c r="K36" s="13">
        <f>апр.25!K36+май.25!H36-май.25!G36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109"/>
      <c r="J37" s="50"/>
      <c r="K37" s="13">
        <f>апр.25!K37+май.25!H37-май.25!G37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109"/>
      <c r="J38" s="50"/>
      <c r="K38" s="13">
        <f>апр.25!K38+май.25!H38-май.25!G38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109"/>
      <c r="J39" s="50"/>
      <c r="K39" s="13">
        <f>апр.25!K39+май.25!H39-май.25!G39</f>
        <v>0</v>
      </c>
    </row>
    <row r="40" spans="1:11" x14ac:dyDescent="0.25">
      <c r="A40" s="111"/>
      <c r="B40" s="109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109"/>
      <c r="J40" s="50"/>
      <c r="K40" s="13">
        <f>апр.25!K40+май.25!H40-май.25!G40</f>
        <v>0</v>
      </c>
    </row>
    <row r="41" spans="1:11" x14ac:dyDescent="0.25">
      <c r="A41" s="111"/>
      <c r="B41" s="109">
        <v>36</v>
      </c>
      <c r="C41" s="12">
        <v>25864</v>
      </c>
      <c r="D41" s="12">
        <v>26404</v>
      </c>
      <c r="E41" s="13">
        <f t="shared" si="0"/>
        <v>540</v>
      </c>
      <c r="F41" s="13">
        <v>7.33</v>
      </c>
      <c r="G41" s="13">
        <f t="shared" si="1"/>
        <v>3958.2</v>
      </c>
      <c r="H41" s="13"/>
      <c r="I41" s="109"/>
      <c r="J41" s="50"/>
      <c r="K41" s="13">
        <f>апр.25!K41+май.25!H41-май.25!G41</f>
        <v>-17555.350000000002</v>
      </c>
    </row>
    <row r="42" spans="1:11" x14ac:dyDescent="0.25">
      <c r="A42" s="111"/>
      <c r="B42" s="109">
        <v>37</v>
      </c>
      <c r="C42" s="12">
        <v>125053</v>
      </c>
      <c r="D42" s="12">
        <v>125587</v>
      </c>
      <c r="E42" s="13">
        <f t="shared" si="0"/>
        <v>534</v>
      </c>
      <c r="F42" s="13">
        <v>7.33</v>
      </c>
      <c r="G42" s="13">
        <f t="shared" si="1"/>
        <v>3914.2200000000003</v>
      </c>
      <c r="H42" s="13"/>
      <c r="I42" s="109"/>
      <c r="J42" s="50"/>
      <c r="K42" s="13">
        <f>апр.25!K42+май.25!H42-май.25!G42</f>
        <v>-28717.32</v>
      </c>
    </row>
    <row r="43" spans="1:11" x14ac:dyDescent="0.25">
      <c r="A43" s="111"/>
      <c r="B43" s="109">
        <v>38</v>
      </c>
      <c r="C43" s="12">
        <v>1084</v>
      </c>
      <c r="D43" s="12">
        <v>1183</v>
      </c>
      <c r="E43" s="13">
        <f t="shared" si="0"/>
        <v>99</v>
      </c>
      <c r="F43" s="13">
        <v>7.33</v>
      </c>
      <c r="G43" s="13">
        <f t="shared" si="1"/>
        <v>725.67</v>
      </c>
      <c r="H43" s="13"/>
      <c r="I43" s="109"/>
      <c r="J43" s="50"/>
      <c r="K43" s="13">
        <f>апр.25!K43+май.25!H43-май.25!G43</f>
        <v>-733</v>
      </c>
    </row>
    <row r="44" spans="1:11" x14ac:dyDescent="0.25">
      <c r="A44" s="111"/>
      <c r="B44" s="109">
        <v>39</v>
      </c>
      <c r="C44" s="12">
        <v>21196</v>
      </c>
      <c r="D44" s="12">
        <v>21656</v>
      </c>
      <c r="E44" s="13">
        <f t="shared" si="0"/>
        <v>460</v>
      </c>
      <c r="F44" s="70">
        <v>0</v>
      </c>
      <c r="G44" s="13">
        <f t="shared" si="1"/>
        <v>0</v>
      </c>
      <c r="H44" s="13">
        <v>2154.6</v>
      </c>
      <c r="I44" s="109">
        <v>224111</v>
      </c>
      <c r="J44" s="50">
        <v>45795</v>
      </c>
      <c r="K44" s="13">
        <f>апр.25!K44+май.25!H44-май.25!G44</f>
        <v>5302.5</v>
      </c>
    </row>
    <row r="45" spans="1:11" x14ac:dyDescent="0.25">
      <c r="A45" s="111"/>
      <c r="B45" s="109">
        <v>40</v>
      </c>
      <c r="C45" s="12">
        <v>5965</v>
      </c>
      <c r="D45" s="12">
        <v>6237</v>
      </c>
      <c r="E45" s="13">
        <f t="shared" si="0"/>
        <v>272</v>
      </c>
      <c r="F45" s="13">
        <v>7.33</v>
      </c>
      <c r="G45" s="13">
        <f t="shared" si="1"/>
        <v>1993.76</v>
      </c>
      <c r="H45" s="13">
        <v>2826.6</v>
      </c>
      <c r="I45" s="109">
        <v>770297.17411899997</v>
      </c>
      <c r="J45" s="50" t="s">
        <v>71</v>
      </c>
      <c r="K45" s="13">
        <f>апр.25!K45+май.25!H45-май.25!G45</f>
        <v>41.200000000000045</v>
      </c>
    </row>
    <row r="46" spans="1:11" x14ac:dyDescent="0.25">
      <c r="A46" s="111"/>
      <c r="B46" s="109">
        <v>41</v>
      </c>
      <c r="C46" s="12">
        <v>9441</v>
      </c>
      <c r="D46" s="12">
        <v>9792</v>
      </c>
      <c r="E46" s="13">
        <f t="shared" si="0"/>
        <v>351</v>
      </c>
      <c r="F46" s="68">
        <v>5.13</v>
      </c>
      <c r="G46" s="13">
        <f t="shared" si="1"/>
        <v>1800.6299999999999</v>
      </c>
      <c r="H46" s="13"/>
      <c r="I46" s="109"/>
      <c r="J46" s="50"/>
      <c r="K46" s="13">
        <f>апр.25!K46+май.25!H46-май.25!G46</f>
        <v>2804.3599999999997</v>
      </c>
    </row>
    <row r="47" spans="1:11" x14ac:dyDescent="0.25">
      <c r="A47" s="111"/>
      <c r="B47" s="109">
        <v>42</v>
      </c>
      <c r="C47" s="12">
        <v>77540</v>
      </c>
      <c r="D47" s="12">
        <v>77952</v>
      </c>
      <c r="E47" s="13">
        <f t="shared" si="0"/>
        <v>412</v>
      </c>
      <c r="F47" s="13">
        <v>7.33</v>
      </c>
      <c r="G47" s="13">
        <f t="shared" si="1"/>
        <v>3019.96</v>
      </c>
      <c r="H47" s="13">
        <v>4273.3900000000003</v>
      </c>
      <c r="I47" s="109">
        <v>985221</v>
      </c>
      <c r="J47" s="50">
        <v>45790</v>
      </c>
      <c r="K47" s="13">
        <f>апр.25!K47+май.25!H47-май.25!G47</f>
        <v>-2418.9000000000015</v>
      </c>
    </row>
    <row r="48" spans="1:11" x14ac:dyDescent="0.25">
      <c r="A48" s="111"/>
      <c r="B48" s="109">
        <v>43</v>
      </c>
      <c r="C48" s="12">
        <v>9643</v>
      </c>
      <c r="D48" s="12">
        <v>9923</v>
      </c>
      <c r="E48" s="13">
        <f t="shared" si="0"/>
        <v>280</v>
      </c>
      <c r="F48" s="68">
        <v>5.13</v>
      </c>
      <c r="G48" s="13">
        <f t="shared" si="1"/>
        <v>1436.3999999999999</v>
      </c>
      <c r="H48" s="13">
        <v>2000</v>
      </c>
      <c r="I48" s="109">
        <v>78888</v>
      </c>
      <c r="J48" s="50">
        <v>45796</v>
      </c>
      <c r="K48" s="13">
        <f>апр.25!K48+май.25!H48-май.25!G48</f>
        <v>7286.58</v>
      </c>
    </row>
    <row r="49" spans="1:11" x14ac:dyDescent="0.25">
      <c r="A49" s="111"/>
      <c r="B49" s="109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109"/>
      <c r="J49" s="50"/>
      <c r="K49" s="13">
        <f>апр.25!K49+май.25!H49-май.25!G49</f>
        <v>0</v>
      </c>
    </row>
    <row r="50" spans="1:11" x14ac:dyDescent="0.25">
      <c r="A50" s="111"/>
      <c r="B50" s="109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109"/>
      <c r="J50" s="50"/>
      <c r="K50" s="13">
        <f>апр.25!K50+май.25!H50-май.25!G50</f>
        <v>-21.990000000000002</v>
      </c>
    </row>
    <row r="51" spans="1:11" x14ac:dyDescent="0.25">
      <c r="A51" s="111"/>
      <c r="B51" s="109">
        <v>46</v>
      </c>
      <c r="C51" s="12">
        <v>11688</v>
      </c>
      <c r="D51" s="12">
        <v>11773</v>
      </c>
      <c r="E51" s="13">
        <f t="shared" si="0"/>
        <v>85</v>
      </c>
      <c r="F51" s="68">
        <v>5.13</v>
      </c>
      <c r="G51" s="13">
        <f t="shared" si="1"/>
        <v>436.05</v>
      </c>
      <c r="H51" s="13"/>
      <c r="I51" s="109"/>
      <c r="J51" s="50"/>
      <c r="K51" s="13">
        <f>апр.25!K51+май.25!H51-май.25!G51</f>
        <v>2481.87</v>
      </c>
    </row>
    <row r="52" spans="1:11" x14ac:dyDescent="0.25">
      <c r="A52" s="111"/>
      <c r="B52" s="109">
        <v>47</v>
      </c>
      <c r="C52" s="12">
        <v>9013</v>
      </c>
      <c r="D52" s="12">
        <v>9240</v>
      </c>
      <c r="E52" s="13">
        <f t="shared" si="0"/>
        <v>227</v>
      </c>
      <c r="F52" s="13">
        <v>7.33</v>
      </c>
      <c r="G52" s="13">
        <f t="shared" si="1"/>
        <v>1663.91</v>
      </c>
      <c r="H52" s="13">
        <v>1000</v>
      </c>
      <c r="I52" s="109">
        <v>950003</v>
      </c>
      <c r="J52" s="50">
        <v>45783</v>
      </c>
      <c r="K52" s="13">
        <f>апр.25!K52+май.25!H52-май.25!G52</f>
        <v>-354.02000000000021</v>
      </c>
    </row>
    <row r="53" spans="1:11" x14ac:dyDescent="0.25">
      <c r="A53" s="115"/>
      <c r="B53" s="109">
        <v>48</v>
      </c>
      <c r="C53" s="12">
        <v>15115</v>
      </c>
      <c r="D53" s="12">
        <v>15124</v>
      </c>
      <c r="E53" s="13">
        <f t="shared" si="0"/>
        <v>9</v>
      </c>
      <c r="F53" s="68">
        <v>5.13</v>
      </c>
      <c r="G53" s="13">
        <f t="shared" si="1"/>
        <v>46.17</v>
      </c>
      <c r="H53" s="13"/>
      <c r="I53" s="109"/>
      <c r="J53" s="50"/>
      <c r="K53" s="13">
        <f>апр.25!K53+май.25!H53-май.25!G53</f>
        <v>966.48</v>
      </c>
    </row>
    <row r="54" spans="1:11" x14ac:dyDescent="0.25">
      <c r="A54" s="111"/>
      <c r="B54" s="109">
        <v>49</v>
      </c>
      <c r="C54" s="12">
        <v>468</v>
      </c>
      <c r="D54" s="12">
        <v>580</v>
      </c>
      <c r="E54" s="13">
        <f t="shared" si="0"/>
        <v>112</v>
      </c>
      <c r="F54" s="13">
        <v>7.33</v>
      </c>
      <c r="G54" s="13">
        <f t="shared" si="1"/>
        <v>820.96</v>
      </c>
      <c r="H54" s="13"/>
      <c r="I54" s="109"/>
      <c r="J54" s="50"/>
      <c r="K54" s="13">
        <f>апр.25!K54+май.25!H54-май.25!G54</f>
        <v>-72.830000000000041</v>
      </c>
    </row>
    <row r="55" spans="1:11" x14ac:dyDescent="0.25">
      <c r="A55" s="111"/>
      <c r="B55" s="109">
        <v>50</v>
      </c>
      <c r="C55" s="12">
        <v>1554</v>
      </c>
      <c r="D55" s="12">
        <v>1554</v>
      </c>
      <c r="E55" s="13">
        <f t="shared" si="0"/>
        <v>0</v>
      </c>
      <c r="F55" s="13">
        <v>7.33</v>
      </c>
      <c r="G55" s="13">
        <f t="shared" si="1"/>
        <v>0</v>
      </c>
      <c r="H55" s="13"/>
      <c r="I55" s="109"/>
      <c r="J55" s="50"/>
      <c r="K55" s="13">
        <f>апр.25!K55+май.25!H55-май.25!G55</f>
        <v>500</v>
      </c>
    </row>
    <row r="56" spans="1:11" x14ac:dyDescent="0.25">
      <c r="A56" s="111"/>
      <c r="B56" s="109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109"/>
      <c r="J56" s="50"/>
      <c r="K56" s="13">
        <f>апр.25!K56+май.25!H56-май.25!G56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109"/>
      <c r="J57" s="50"/>
      <c r="K57" s="13">
        <f>апр.25!K57+май.25!H57-май.25!G57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109"/>
      <c r="J58" s="50"/>
      <c r="K58" s="13">
        <f>апр.25!K58+май.25!H58-май.25!G58</f>
        <v>0</v>
      </c>
    </row>
    <row r="59" spans="1:11" x14ac:dyDescent="0.25">
      <c r="A59" s="115"/>
      <c r="B59" s="109">
        <v>54</v>
      </c>
      <c r="C59" s="12">
        <v>110598</v>
      </c>
      <c r="D59" s="12">
        <v>110998</v>
      </c>
      <c r="E59" s="13">
        <f t="shared" si="0"/>
        <v>400</v>
      </c>
      <c r="F59" s="70">
        <v>5.13</v>
      </c>
      <c r="G59" s="13">
        <f t="shared" si="1"/>
        <v>2052</v>
      </c>
      <c r="H59" s="13">
        <v>6371.46</v>
      </c>
      <c r="I59" s="109">
        <v>511555</v>
      </c>
      <c r="J59" s="50">
        <v>45796</v>
      </c>
      <c r="K59" s="13">
        <f>апр.25!K59+май.25!H59-май.25!G59</f>
        <v>-2052</v>
      </c>
    </row>
    <row r="60" spans="1:11" x14ac:dyDescent="0.25">
      <c r="A60" s="111"/>
      <c r="B60" s="109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109"/>
      <c r="J60" s="50"/>
      <c r="K60" s="13">
        <f>апр.25!K60+май.25!H60-май.25!G60</f>
        <v>0</v>
      </c>
    </row>
    <row r="61" spans="1:11" x14ac:dyDescent="0.25">
      <c r="A61" s="111"/>
      <c r="B61" s="109">
        <v>56</v>
      </c>
      <c r="C61" s="12">
        <v>1615</v>
      </c>
      <c r="D61" s="12">
        <v>1618</v>
      </c>
      <c r="E61" s="13">
        <f t="shared" si="0"/>
        <v>3</v>
      </c>
      <c r="F61" s="13">
        <v>7.33</v>
      </c>
      <c r="G61" s="13">
        <f t="shared" si="1"/>
        <v>21.990000000000002</v>
      </c>
      <c r="H61" s="13"/>
      <c r="I61" s="109"/>
      <c r="J61" s="50"/>
      <c r="K61" s="13">
        <f>апр.25!K61+май.25!H61-май.25!G61</f>
        <v>-1121.49</v>
      </c>
    </row>
    <row r="62" spans="1:11" x14ac:dyDescent="0.25">
      <c r="A62" s="111"/>
      <c r="B62" s="109">
        <v>57</v>
      </c>
      <c r="C62" s="12">
        <v>24774</v>
      </c>
      <c r="D62" s="12">
        <v>25434</v>
      </c>
      <c r="E62" s="13">
        <f t="shared" si="0"/>
        <v>660</v>
      </c>
      <c r="F62" s="70">
        <v>5.13</v>
      </c>
      <c r="G62" s="13">
        <f t="shared" si="1"/>
        <v>3385.7999999999997</v>
      </c>
      <c r="H62" s="13"/>
      <c r="I62" s="109"/>
      <c r="J62" s="50"/>
      <c r="K62" s="12">
        <f>апр.25!K62+май.25!H62-май.25!G62</f>
        <v>5070.5300000000025</v>
      </c>
    </row>
    <row r="63" spans="1:11" x14ac:dyDescent="0.25">
      <c r="A63" s="111"/>
      <c r="B63" s="109">
        <v>58</v>
      </c>
      <c r="C63" s="12">
        <v>22871</v>
      </c>
      <c r="D63" s="12">
        <v>23363</v>
      </c>
      <c r="E63" s="13">
        <f t="shared" si="0"/>
        <v>492</v>
      </c>
      <c r="F63" s="70">
        <v>5.13</v>
      </c>
      <c r="G63" s="13">
        <f t="shared" si="1"/>
        <v>2523.96</v>
      </c>
      <c r="H63" s="13"/>
      <c r="I63" s="109"/>
      <c r="J63" s="50"/>
      <c r="K63" s="12">
        <f>апр.25!K63+май.25!H63-май.25!G63</f>
        <v>11244.84</v>
      </c>
    </row>
    <row r="64" spans="1:11" x14ac:dyDescent="0.25">
      <c r="A64" s="17"/>
      <c r="B64" s="109">
        <v>60</v>
      </c>
      <c r="C64" s="12">
        <v>2850</v>
      </c>
      <c r="D64" s="12">
        <v>3052</v>
      </c>
      <c r="E64" s="13">
        <f t="shared" si="0"/>
        <v>202</v>
      </c>
      <c r="F64" s="13">
        <v>7.33</v>
      </c>
      <c r="G64" s="13">
        <f t="shared" si="1"/>
        <v>1480.66</v>
      </c>
      <c r="H64" s="13"/>
      <c r="I64" s="109"/>
      <c r="J64" s="50"/>
      <c r="K64" s="12">
        <f>апр.25!K64+май.25!H64-май.25!G64</f>
        <v>-1707.89</v>
      </c>
    </row>
    <row r="65" spans="1:12" x14ac:dyDescent="0.25">
      <c r="A65" s="115"/>
      <c r="B65" s="109">
        <v>61</v>
      </c>
      <c r="C65" s="12">
        <v>70105</v>
      </c>
      <c r="D65" s="12">
        <v>70422</v>
      </c>
      <c r="E65" s="13">
        <f t="shared" si="0"/>
        <v>317</v>
      </c>
      <c r="F65" s="68">
        <v>5.13</v>
      </c>
      <c r="G65" s="13">
        <f t="shared" si="1"/>
        <v>1626.21</v>
      </c>
      <c r="H65" s="13">
        <v>10000</v>
      </c>
      <c r="I65" s="109">
        <v>814974</v>
      </c>
      <c r="J65" s="50">
        <v>45792</v>
      </c>
      <c r="K65" s="12">
        <f>апр.25!K65+май.25!H65-май.25!G65</f>
        <v>19000.580000000002</v>
      </c>
    </row>
    <row r="66" spans="1:12" x14ac:dyDescent="0.25">
      <c r="A66" s="111"/>
      <c r="B66" s="109">
        <v>62</v>
      </c>
      <c r="C66" s="12">
        <v>14752</v>
      </c>
      <c r="D66" s="12">
        <v>14970</v>
      </c>
      <c r="E66" s="13">
        <f t="shared" si="0"/>
        <v>218</v>
      </c>
      <c r="F66" s="13">
        <v>7.33</v>
      </c>
      <c r="G66" s="13">
        <f t="shared" si="1"/>
        <v>1597.94</v>
      </c>
      <c r="H66" s="13"/>
      <c r="I66" s="109"/>
      <c r="J66" s="50"/>
      <c r="K66" s="12">
        <f>апр.25!K66+май.25!H66-май.25!G66</f>
        <v>-16052.699999999999</v>
      </c>
    </row>
    <row r="67" spans="1:12" x14ac:dyDescent="0.25">
      <c r="A67" s="115"/>
      <c r="B67" s="109">
        <v>63</v>
      </c>
      <c r="C67" s="12">
        <v>10910</v>
      </c>
      <c r="D67" s="12">
        <v>10910</v>
      </c>
      <c r="E67" s="13">
        <f t="shared" si="0"/>
        <v>0</v>
      </c>
      <c r="F67" s="68">
        <v>5.13</v>
      </c>
      <c r="G67" s="13">
        <f t="shared" si="1"/>
        <v>0</v>
      </c>
      <c r="H67" s="13">
        <v>600</v>
      </c>
      <c r="I67" s="109">
        <v>658152</v>
      </c>
      <c r="J67" s="50">
        <v>45784</v>
      </c>
      <c r="K67" s="12">
        <f>апр.25!K67+май.25!H67-май.25!G67</f>
        <v>763.4799999999999</v>
      </c>
    </row>
    <row r="68" spans="1:12" x14ac:dyDescent="0.25">
      <c r="A68" s="111"/>
      <c r="B68" s="109">
        <v>64</v>
      </c>
      <c r="C68" s="12">
        <v>20551</v>
      </c>
      <c r="D68" s="12">
        <v>20774</v>
      </c>
      <c r="E68" s="13">
        <f t="shared" si="0"/>
        <v>223</v>
      </c>
      <c r="F68" s="68">
        <v>5.13</v>
      </c>
      <c r="G68" s="13">
        <f t="shared" si="1"/>
        <v>1143.99</v>
      </c>
      <c r="H68" s="13"/>
      <c r="I68" s="109"/>
      <c r="J68" s="50"/>
      <c r="K68" s="12">
        <f>апр.25!K68+май.25!H68-май.25!G68</f>
        <v>2286.4000000000005</v>
      </c>
    </row>
    <row r="69" spans="1:12" x14ac:dyDescent="0.25">
      <c r="A69" s="111"/>
      <c r="B69" s="109">
        <v>65</v>
      </c>
      <c r="C69" s="12">
        <v>7323</v>
      </c>
      <c r="D69" s="12">
        <v>7519</v>
      </c>
      <c r="E69" s="13">
        <f t="shared" si="0"/>
        <v>196</v>
      </c>
      <c r="F69" s="13">
        <v>7.33</v>
      </c>
      <c r="G69" s="13">
        <f t="shared" si="1"/>
        <v>1436.68</v>
      </c>
      <c r="H69" s="13"/>
      <c r="I69" s="109"/>
      <c r="J69" s="50"/>
      <c r="K69" s="12">
        <f>апр.25!K69+май.25!H69-май.25!G69</f>
        <v>-1.0899999999999181</v>
      </c>
    </row>
    <row r="70" spans="1:12" x14ac:dyDescent="0.25">
      <c r="A70" s="111"/>
      <c r="B70" s="109">
        <v>67</v>
      </c>
      <c r="C70" s="12">
        <v>10761</v>
      </c>
      <c r="D70" s="12">
        <v>11275</v>
      </c>
      <c r="E70" s="13">
        <f t="shared" si="0"/>
        <v>514</v>
      </c>
      <c r="F70" s="13">
        <v>7.33</v>
      </c>
      <c r="G70" s="13">
        <f t="shared" si="1"/>
        <v>3767.62</v>
      </c>
      <c r="H70" s="13"/>
      <c r="I70" s="109"/>
      <c r="J70" s="50"/>
      <c r="K70" s="12">
        <f>апр.25!K70+май.25!H70-май.25!G70</f>
        <v>-5209.5999999999995</v>
      </c>
    </row>
    <row r="71" spans="1:12" x14ac:dyDescent="0.25">
      <c r="A71" s="111"/>
      <c r="B71" s="109">
        <v>68</v>
      </c>
      <c r="C71" s="12">
        <v>124312</v>
      </c>
      <c r="D71" s="12">
        <v>125194</v>
      </c>
      <c r="E71" s="13">
        <f t="shared" si="0"/>
        <v>882</v>
      </c>
      <c r="F71" s="68">
        <v>5.13</v>
      </c>
      <c r="G71" s="13">
        <f t="shared" si="1"/>
        <v>4524.66</v>
      </c>
      <c r="H71" s="13">
        <v>7325.64</v>
      </c>
      <c r="I71" s="109">
        <v>391954</v>
      </c>
      <c r="J71" s="50">
        <v>45787</v>
      </c>
      <c r="K71" s="12">
        <f>апр.25!K71+май.25!H71-май.25!G71</f>
        <v>8505.5400000000045</v>
      </c>
    </row>
    <row r="72" spans="1:12" x14ac:dyDescent="0.25">
      <c r="A72" s="111"/>
      <c r="B72" s="109">
        <v>69</v>
      </c>
      <c r="C72" s="12">
        <v>106521</v>
      </c>
      <c r="D72" s="12">
        <v>107024</v>
      </c>
      <c r="E72" s="13">
        <f t="shared" si="0"/>
        <v>503</v>
      </c>
      <c r="F72" s="68">
        <v>5.13</v>
      </c>
      <c r="G72" s="13">
        <f t="shared" si="1"/>
        <v>2580.39</v>
      </c>
      <c r="H72" s="13">
        <v>2108.4299999999998</v>
      </c>
      <c r="I72" s="109">
        <v>574621</v>
      </c>
      <c r="J72" s="50">
        <v>45785</v>
      </c>
      <c r="K72" s="12">
        <f>апр.25!K72+май.25!H72-май.25!G72</f>
        <v>4622.3200000000015</v>
      </c>
      <c r="L72">
        <v>14953917</v>
      </c>
    </row>
    <row r="73" spans="1:12" x14ac:dyDescent="0.25">
      <c r="A73" s="111"/>
      <c r="B73" s="109">
        <v>70</v>
      </c>
      <c r="C73" s="12">
        <v>34041</v>
      </c>
      <c r="D73" s="12">
        <v>34406</v>
      </c>
      <c r="E73" s="13">
        <f t="shared" si="0"/>
        <v>365</v>
      </c>
      <c r="F73" s="68">
        <v>5.13</v>
      </c>
      <c r="G73" s="13">
        <f t="shared" si="1"/>
        <v>1872.45</v>
      </c>
      <c r="H73" s="13">
        <v>7000</v>
      </c>
      <c r="I73" s="109">
        <v>494187</v>
      </c>
      <c r="J73" s="50">
        <v>45784</v>
      </c>
      <c r="K73" s="12">
        <f>апр.25!K73+май.25!H73-май.25!G73</f>
        <v>17570.59</v>
      </c>
    </row>
    <row r="74" spans="1:12" x14ac:dyDescent="0.25">
      <c r="A74" s="111"/>
      <c r="B74" s="109">
        <v>71</v>
      </c>
      <c r="C74" s="12">
        <v>29351</v>
      </c>
      <c r="D74" s="12">
        <v>30220</v>
      </c>
      <c r="E74" s="13">
        <f t="shared" si="0"/>
        <v>869</v>
      </c>
      <c r="F74" s="68">
        <v>5.13</v>
      </c>
      <c r="G74" s="13">
        <f t="shared" si="1"/>
        <v>4457.97</v>
      </c>
      <c r="H74" s="13"/>
      <c r="I74" s="109"/>
      <c r="J74" s="50"/>
      <c r="K74" s="12">
        <f>апр.25!K74+май.25!H74-май.25!G74</f>
        <v>-2355.7200000000003</v>
      </c>
    </row>
    <row r="75" spans="1:12" x14ac:dyDescent="0.25">
      <c r="A75" s="111"/>
      <c r="B75" s="109">
        <v>72</v>
      </c>
      <c r="C75" s="12">
        <v>8660</v>
      </c>
      <c r="D75" s="12">
        <v>8822</v>
      </c>
      <c r="E75" s="13">
        <f t="shared" ref="E75:E141" si="2">D75-C75</f>
        <v>162</v>
      </c>
      <c r="F75" s="13">
        <v>7.33</v>
      </c>
      <c r="G75" s="13">
        <f t="shared" ref="G75:G141" si="3">F75*E75</f>
        <v>1187.46</v>
      </c>
      <c r="H75" s="13"/>
      <c r="I75" s="109"/>
      <c r="J75" s="50"/>
      <c r="K75" s="12">
        <f>апр.25!K75+май.25!H75-май.25!G75</f>
        <v>-1444.01</v>
      </c>
    </row>
    <row r="76" spans="1:12" x14ac:dyDescent="0.25">
      <c r="A76" s="111"/>
      <c r="B76" s="109">
        <v>73</v>
      </c>
      <c r="C76" s="12">
        <v>30172</v>
      </c>
      <c r="D76" s="12">
        <v>30761</v>
      </c>
      <c r="E76" s="13">
        <f t="shared" si="2"/>
        <v>589</v>
      </c>
      <c r="F76" s="13">
        <v>7.33</v>
      </c>
      <c r="G76" s="13">
        <f t="shared" si="3"/>
        <v>4317.37</v>
      </c>
      <c r="H76" s="13"/>
      <c r="I76" s="109"/>
      <c r="J76" s="50"/>
      <c r="K76" s="12">
        <f>апр.25!K76+май.25!H76-май.25!G76</f>
        <v>-7439.95</v>
      </c>
    </row>
    <row r="77" spans="1:12" x14ac:dyDescent="0.25">
      <c r="A77" s="111"/>
      <c r="B77" s="109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109"/>
      <c r="J77" s="50"/>
      <c r="K77" s="12">
        <f>апр.25!K77+май.25!H77-май.25!G77</f>
        <v>0</v>
      </c>
    </row>
    <row r="78" spans="1:12" x14ac:dyDescent="0.25">
      <c r="A78" s="111"/>
      <c r="B78" s="109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109"/>
      <c r="J78" s="50"/>
      <c r="K78" s="12">
        <f>апр.25!K78+май.25!H78-май.25!G78</f>
        <v>0</v>
      </c>
    </row>
    <row r="79" spans="1:12" x14ac:dyDescent="0.25">
      <c r="A79" s="111"/>
      <c r="B79" s="109">
        <v>76</v>
      </c>
      <c r="C79" s="12">
        <v>5027</v>
      </c>
      <c r="D79" s="12">
        <v>5053</v>
      </c>
      <c r="E79" s="13">
        <f t="shared" si="2"/>
        <v>26</v>
      </c>
      <c r="F79" s="13">
        <v>7.33</v>
      </c>
      <c r="G79" s="13">
        <f t="shared" si="3"/>
        <v>190.58</v>
      </c>
      <c r="H79" s="13">
        <v>1000</v>
      </c>
      <c r="I79" s="109">
        <v>62739</v>
      </c>
      <c r="J79" s="50">
        <v>45787</v>
      </c>
      <c r="K79" s="12">
        <f>апр.25!K79+май.25!H79-май.25!G79</f>
        <v>406.27</v>
      </c>
    </row>
    <row r="80" spans="1:12" x14ac:dyDescent="0.25">
      <c r="A80" s="111"/>
      <c r="B80" s="109">
        <v>77</v>
      </c>
      <c r="C80" s="12">
        <v>13029</v>
      </c>
      <c r="D80" s="12">
        <v>13456</v>
      </c>
      <c r="E80" s="13">
        <f t="shared" si="2"/>
        <v>427</v>
      </c>
      <c r="F80" s="13">
        <v>7.33</v>
      </c>
      <c r="G80" s="13">
        <f t="shared" si="3"/>
        <v>3129.91</v>
      </c>
      <c r="H80" s="13">
        <v>3000</v>
      </c>
      <c r="I80" s="109">
        <v>273992</v>
      </c>
      <c r="J80" s="50">
        <v>45787</v>
      </c>
      <c r="K80" s="12">
        <f>апр.25!K80+май.25!H80-май.25!G80</f>
        <v>1026.0499999999993</v>
      </c>
    </row>
    <row r="81" spans="1:11" x14ac:dyDescent="0.25">
      <c r="A81" s="15"/>
      <c r="B81" s="109">
        <v>79</v>
      </c>
      <c r="C81" s="12">
        <v>28842</v>
      </c>
      <c r="D81" s="12">
        <v>29007</v>
      </c>
      <c r="E81" s="13">
        <f t="shared" si="2"/>
        <v>165</v>
      </c>
      <c r="F81" s="13">
        <v>7.33</v>
      </c>
      <c r="G81" s="13">
        <f t="shared" si="3"/>
        <v>1209.45</v>
      </c>
      <c r="H81" s="13">
        <v>4000</v>
      </c>
      <c r="I81" s="109">
        <v>614362</v>
      </c>
      <c r="J81" s="50">
        <v>45798</v>
      </c>
      <c r="K81" s="12">
        <f>апр.25!K81+май.25!H81-май.25!G81</f>
        <v>5424.9900000000007</v>
      </c>
    </row>
    <row r="82" spans="1:11" x14ac:dyDescent="0.25">
      <c r="A82" s="111"/>
      <c r="B82" s="109">
        <v>80</v>
      </c>
      <c r="C82" s="12">
        <v>27092</v>
      </c>
      <c r="D82" s="12">
        <v>27254</v>
      </c>
      <c r="E82" s="13">
        <f t="shared" si="2"/>
        <v>162</v>
      </c>
      <c r="F82" s="13">
        <v>7.33</v>
      </c>
      <c r="G82" s="13">
        <f t="shared" si="3"/>
        <v>1187.46</v>
      </c>
      <c r="H82" s="13"/>
      <c r="I82" s="109"/>
      <c r="J82" s="50"/>
      <c r="K82" s="12">
        <f>апр.25!K82+май.25!H82-май.25!G82</f>
        <v>-5794.2700000000013</v>
      </c>
    </row>
    <row r="83" spans="1:11" x14ac:dyDescent="0.25">
      <c r="A83" s="111"/>
      <c r="B83" s="109">
        <v>81</v>
      </c>
      <c r="C83" s="12">
        <v>63140</v>
      </c>
      <c r="D83" s="12">
        <v>63409</v>
      </c>
      <c r="E83" s="13">
        <f t="shared" si="2"/>
        <v>269</v>
      </c>
      <c r="F83" s="68">
        <v>5.13</v>
      </c>
      <c r="G83" s="13">
        <f t="shared" si="3"/>
        <v>1379.97</v>
      </c>
      <c r="H83" s="13"/>
      <c r="I83" s="109"/>
      <c r="J83" s="50"/>
      <c r="K83" s="12">
        <f>апр.25!K83+май.25!H83-май.25!G83</f>
        <v>-71.819999999999482</v>
      </c>
    </row>
    <row r="84" spans="1:11" x14ac:dyDescent="0.25">
      <c r="A84" s="111"/>
      <c r="B84" s="109">
        <v>82</v>
      </c>
      <c r="C84" s="12">
        <v>38016</v>
      </c>
      <c r="D84" s="12">
        <v>38239</v>
      </c>
      <c r="E84" s="13">
        <f t="shared" si="2"/>
        <v>223</v>
      </c>
      <c r="F84" s="68">
        <v>5.13</v>
      </c>
      <c r="G84" s="13">
        <f t="shared" si="3"/>
        <v>1143.99</v>
      </c>
      <c r="H84" s="13"/>
      <c r="I84" s="109"/>
      <c r="J84" s="50"/>
      <c r="K84" s="12">
        <f>апр.25!K84+май.25!H84-май.25!G84</f>
        <v>38.240000000000009</v>
      </c>
    </row>
    <row r="85" spans="1:11" x14ac:dyDescent="0.25">
      <c r="A85" s="111"/>
      <c r="B85" s="109">
        <v>83</v>
      </c>
      <c r="C85" s="12">
        <v>17089</v>
      </c>
      <c r="D85" s="12">
        <v>17366</v>
      </c>
      <c r="E85" s="13">
        <f t="shared" si="2"/>
        <v>277</v>
      </c>
      <c r="F85" s="68">
        <v>5.13</v>
      </c>
      <c r="G85" s="13">
        <f t="shared" si="3"/>
        <v>1421.01</v>
      </c>
      <c r="H85" s="13">
        <v>1000</v>
      </c>
      <c r="I85" s="109">
        <v>340694</v>
      </c>
      <c r="J85" s="50">
        <v>45782</v>
      </c>
      <c r="K85" s="12">
        <f>апр.25!K85+май.25!H85-май.25!G85</f>
        <v>-83.129999999999882</v>
      </c>
    </row>
    <row r="86" spans="1:11" x14ac:dyDescent="0.25">
      <c r="A86" s="111"/>
      <c r="B86" s="109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/>
      <c r="I86" s="109"/>
      <c r="J86" s="50"/>
      <c r="K86" s="12">
        <f>апр.25!K86+май.25!H86-май.25!G86</f>
        <v>0</v>
      </c>
    </row>
    <row r="87" spans="1:11" x14ac:dyDescent="0.25">
      <c r="A87" s="15"/>
      <c r="B87" s="109">
        <v>85</v>
      </c>
      <c r="C87" s="12">
        <v>24299</v>
      </c>
      <c r="D87" s="12">
        <v>24489</v>
      </c>
      <c r="E87" s="13">
        <f t="shared" si="2"/>
        <v>190</v>
      </c>
      <c r="F87" s="13">
        <v>7.33</v>
      </c>
      <c r="G87" s="13">
        <f t="shared" si="3"/>
        <v>1392.7</v>
      </c>
      <c r="H87" s="13"/>
      <c r="I87" s="109"/>
      <c r="J87" s="50"/>
      <c r="K87" s="13">
        <f>апр.25!K87+май.25!H87-май.25!G87</f>
        <v>-3950.87</v>
      </c>
    </row>
    <row r="88" spans="1:11" x14ac:dyDescent="0.25">
      <c r="A88" s="111"/>
      <c r="B88" s="109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109"/>
      <c r="J88" s="50"/>
      <c r="K88" s="13">
        <f>апр.25!K88+май.25!H88-май.25!G88</f>
        <v>0</v>
      </c>
    </row>
    <row r="89" spans="1:11" x14ac:dyDescent="0.25">
      <c r="A89" s="111"/>
      <c r="B89" s="109">
        <v>87</v>
      </c>
      <c r="C89" s="12">
        <v>17090</v>
      </c>
      <c r="D89" s="12">
        <v>17537</v>
      </c>
      <c r="E89" s="13">
        <f t="shared" si="2"/>
        <v>447</v>
      </c>
      <c r="F89" s="13">
        <v>7.33</v>
      </c>
      <c r="G89" s="13">
        <f t="shared" si="3"/>
        <v>3276.51</v>
      </c>
      <c r="H89" s="13"/>
      <c r="I89" s="109"/>
      <c r="J89" s="50"/>
      <c r="K89" s="13">
        <f>апр.25!K89+май.25!H89-май.25!G89</f>
        <v>-3752.96</v>
      </c>
    </row>
    <row r="90" spans="1:11" x14ac:dyDescent="0.25">
      <c r="A90" s="111"/>
      <c r="B90" s="109">
        <v>88</v>
      </c>
      <c r="C90" s="12">
        <v>2274</v>
      </c>
      <c r="D90" s="12">
        <v>2311</v>
      </c>
      <c r="E90" s="13">
        <f t="shared" si="2"/>
        <v>37</v>
      </c>
      <c r="F90" s="13">
        <v>7.33</v>
      </c>
      <c r="G90" s="13">
        <f t="shared" si="3"/>
        <v>271.20999999999998</v>
      </c>
      <c r="H90" s="13"/>
      <c r="I90" s="109"/>
      <c r="J90" s="50"/>
      <c r="K90" s="13">
        <f>апр.25!K90+май.25!H90-май.25!G90</f>
        <v>-366.5</v>
      </c>
    </row>
    <row r="91" spans="1:11" x14ac:dyDescent="0.25">
      <c r="A91" s="111"/>
      <c r="B91" s="109">
        <v>89</v>
      </c>
      <c r="C91" s="12">
        <v>12208</v>
      </c>
      <c r="D91" s="12">
        <v>12226</v>
      </c>
      <c r="E91" s="13">
        <f t="shared" si="2"/>
        <v>18</v>
      </c>
      <c r="F91" s="68">
        <v>5.13</v>
      </c>
      <c r="G91" s="13">
        <f t="shared" si="3"/>
        <v>92.34</v>
      </c>
      <c r="H91" s="13"/>
      <c r="I91" s="109"/>
      <c r="J91" s="50"/>
      <c r="K91" s="13">
        <f>апр.25!K91+май.25!H91-май.25!G91</f>
        <v>1907.66</v>
      </c>
    </row>
    <row r="92" spans="1:11" x14ac:dyDescent="0.25">
      <c r="A92" s="111"/>
      <c r="B92" s="109">
        <v>90</v>
      </c>
      <c r="C92" s="12">
        <v>714</v>
      </c>
      <c r="D92" s="12">
        <v>1216</v>
      </c>
      <c r="E92" s="13">
        <f t="shared" si="2"/>
        <v>502</v>
      </c>
      <c r="F92" s="13">
        <v>7.33</v>
      </c>
      <c r="G92" s="13">
        <f t="shared" si="3"/>
        <v>3679.66</v>
      </c>
      <c r="H92" s="13"/>
      <c r="I92" s="109"/>
      <c r="J92" s="50"/>
      <c r="K92" s="13">
        <f>апр.25!K92+май.25!H92-май.25!G92</f>
        <v>209.33000000000084</v>
      </c>
    </row>
    <row r="93" spans="1:11" x14ac:dyDescent="0.25">
      <c r="A93" s="111"/>
      <c r="B93" s="109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109"/>
      <c r="J93" s="50"/>
      <c r="K93" s="13">
        <f>апр.25!K93+май.25!H93-май.25!G93</f>
        <v>0</v>
      </c>
    </row>
    <row r="94" spans="1:11" x14ac:dyDescent="0.25">
      <c r="A94" s="111"/>
      <c r="B94" s="109">
        <v>92</v>
      </c>
      <c r="C94" s="12">
        <v>26114</v>
      </c>
      <c r="D94" s="12">
        <v>26160</v>
      </c>
      <c r="E94" s="13">
        <f t="shared" si="2"/>
        <v>46</v>
      </c>
      <c r="F94" s="13">
        <v>7.33</v>
      </c>
      <c r="G94" s="13">
        <f t="shared" si="3"/>
        <v>337.18</v>
      </c>
      <c r="H94" s="13">
        <v>300.52999999999997</v>
      </c>
      <c r="I94" s="109">
        <v>662064</v>
      </c>
      <c r="J94" s="50">
        <v>45785</v>
      </c>
      <c r="K94" s="13">
        <f>апр.25!K94+май.25!H94-май.25!G94</f>
        <v>212.57</v>
      </c>
    </row>
    <row r="95" spans="1:11" x14ac:dyDescent="0.25">
      <c r="A95" s="111"/>
      <c r="B95" s="109">
        <v>93</v>
      </c>
      <c r="C95" s="12">
        <v>21781</v>
      </c>
      <c r="D95" s="12">
        <v>22122</v>
      </c>
      <c r="E95" s="13">
        <f t="shared" si="2"/>
        <v>341</v>
      </c>
      <c r="F95" s="13">
        <v>7.33</v>
      </c>
      <c r="G95" s="13">
        <f t="shared" si="3"/>
        <v>2499.5300000000002</v>
      </c>
      <c r="H95" s="13"/>
      <c r="I95" s="109"/>
      <c r="J95" s="50"/>
      <c r="K95" s="13">
        <f>апр.25!K95+май.25!H95-май.25!G95</f>
        <v>-5569.98</v>
      </c>
    </row>
    <row r="96" spans="1:11" x14ac:dyDescent="0.25">
      <c r="A96" s="111"/>
      <c r="B96" s="109">
        <v>94</v>
      </c>
      <c r="C96" s="12">
        <v>974</v>
      </c>
      <c r="D96" s="12">
        <v>1387</v>
      </c>
      <c r="E96" s="13">
        <f t="shared" si="2"/>
        <v>413</v>
      </c>
      <c r="F96" s="70">
        <v>5.13</v>
      </c>
      <c r="G96" s="13">
        <f t="shared" si="3"/>
        <v>2118.69</v>
      </c>
      <c r="H96" s="13">
        <v>3156</v>
      </c>
      <c r="I96" s="109">
        <v>88594</v>
      </c>
      <c r="J96" s="50">
        <v>45784</v>
      </c>
      <c r="K96" s="13">
        <f>апр.25!K96+май.25!H96-май.25!G96</f>
        <v>-115.06000000000017</v>
      </c>
    </row>
    <row r="97" spans="1:12" x14ac:dyDescent="0.25">
      <c r="A97" s="111"/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109"/>
      <c r="J97" s="50"/>
      <c r="K97" s="13">
        <f>апр.25!K97+май.25!H97-май.25!G97</f>
        <v>0</v>
      </c>
    </row>
    <row r="98" spans="1:12" ht="14.25" customHeight="1" x14ac:dyDescent="0.25">
      <c r="A98" s="111"/>
      <c r="B98" s="109">
        <v>96</v>
      </c>
      <c r="C98" s="12">
        <v>53484</v>
      </c>
      <c r="D98" s="12">
        <v>53842</v>
      </c>
      <c r="E98" s="13">
        <f t="shared" si="2"/>
        <v>358</v>
      </c>
      <c r="F98" s="13">
        <v>7.33</v>
      </c>
      <c r="G98" s="13">
        <f t="shared" si="3"/>
        <v>2624.14</v>
      </c>
      <c r="H98" s="13"/>
      <c r="I98" s="109"/>
      <c r="J98" s="50"/>
      <c r="K98" s="13">
        <f>апр.25!K98+май.25!H98-май.25!G98</f>
        <v>11911.439999999999</v>
      </c>
    </row>
    <row r="99" spans="1:12" x14ac:dyDescent="0.25">
      <c r="A99" s="111"/>
      <c r="B99" s="109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109"/>
      <c r="J99" s="50"/>
      <c r="K99" s="13">
        <f>апр.25!K99+май.25!H99-май.25!G99</f>
        <v>0</v>
      </c>
    </row>
    <row r="100" spans="1:12" x14ac:dyDescent="0.25">
      <c r="A100" s="111"/>
      <c r="B100" s="109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109"/>
      <c r="J100" s="50"/>
      <c r="K100" s="13">
        <f>апр.25!K100+май.25!H100-май.25!G100</f>
        <v>1000</v>
      </c>
    </row>
    <row r="101" spans="1:12" x14ac:dyDescent="0.25">
      <c r="A101" s="111"/>
      <c r="B101" s="109" t="s">
        <v>15</v>
      </c>
      <c r="C101" s="12">
        <v>2625</v>
      </c>
      <c r="D101" s="12">
        <v>2730</v>
      </c>
      <c r="E101" s="13">
        <f t="shared" si="2"/>
        <v>105</v>
      </c>
      <c r="F101" s="13">
        <v>7.33</v>
      </c>
      <c r="G101" s="13">
        <f t="shared" si="3"/>
        <v>769.65</v>
      </c>
      <c r="H101" s="13">
        <v>2100</v>
      </c>
      <c r="I101" s="109">
        <v>9</v>
      </c>
      <c r="J101" s="50">
        <v>45789</v>
      </c>
      <c r="K101" s="13">
        <f>апр.25!K101+май.25!H101-май.25!G101</f>
        <v>-1704.27</v>
      </c>
    </row>
    <row r="102" spans="1:12" x14ac:dyDescent="0.25">
      <c r="A102" s="111"/>
      <c r="B102" s="109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109"/>
      <c r="J102" s="50"/>
      <c r="K102" s="13">
        <f>апр.25!K102+май.25!H102-май.25!G102</f>
        <v>0</v>
      </c>
    </row>
    <row r="103" spans="1:12" x14ac:dyDescent="0.25">
      <c r="A103" s="111"/>
      <c r="B103" s="109" t="s">
        <v>16</v>
      </c>
      <c r="C103" s="12">
        <v>3017</v>
      </c>
      <c r="D103" s="12">
        <v>3017</v>
      </c>
      <c r="E103" s="13">
        <f t="shared" si="2"/>
        <v>0</v>
      </c>
      <c r="F103" s="13">
        <v>7.33</v>
      </c>
      <c r="G103" s="13">
        <f t="shared" si="3"/>
        <v>0</v>
      </c>
      <c r="H103" s="13"/>
      <c r="I103" s="109"/>
      <c r="J103" s="50"/>
      <c r="K103" s="13">
        <f>апр.25!K103+май.25!H103-май.25!G103</f>
        <v>368.06</v>
      </c>
    </row>
    <row r="104" spans="1:12" x14ac:dyDescent="0.25">
      <c r="A104" s="111"/>
      <c r="B104" s="109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109"/>
      <c r="J104" s="50"/>
      <c r="K104" s="13">
        <f>апр.25!K104+май.25!H104-май.25!G104</f>
        <v>0</v>
      </c>
    </row>
    <row r="105" spans="1:12" x14ac:dyDescent="0.25">
      <c r="A105" s="111"/>
      <c r="B105" s="109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109"/>
      <c r="J105" s="50"/>
      <c r="K105" s="13">
        <f>апр.25!K105+май.25!H105-май.25!G105</f>
        <v>0</v>
      </c>
    </row>
    <row r="106" spans="1:12" x14ac:dyDescent="0.25">
      <c r="A106" s="111"/>
      <c r="B106" s="109">
        <v>101</v>
      </c>
      <c r="C106" s="12">
        <v>75085</v>
      </c>
      <c r="D106" s="12">
        <v>75753</v>
      </c>
      <c r="E106" s="13">
        <f t="shared" si="2"/>
        <v>668</v>
      </c>
      <c r="F106" s="68">
        <v>5.13</v>
      </c>
      <c r="G106" s="13">
        <f t="shared" si="3"/>
        <v>3426.84</v>
      </c>
      <c r="H106" s="13">
        <v>10000</v>
      </c>
      <c r="I106" s="109">
        <v>32351</v>
      </c>
      <c r="J106" s="50">
        <v>45782</v>
      </c>
      <c r="K106" s="13">
        <f>апр.25!K106+май.25!H106-май.25!G106</f>
        <v>-1479.4300000000003</v>
      </c>
    </row>
    <row r="107" spans="1:12" x14ac:dyDescent="0.25">
      <c r="A107" s="111"/>
      <c r="B107" s="109">
        <v>102</v>
      </c>
      <c r="C107" s="12">
        <v>100498</v>
      </c>
      <c r="D107" s="12">
        <v>100641</v>
      </c>
      <c r="E107" s="13">
        <f t="shared" si="2"/>
        <v>143</v>
      </c>
      <c r="F107" s="68">
        <v>5.13</v>
      </c>
      <c r="G107" s="13">
        <f t="shared" si="3"/>
        <v>733.59</v>
      </c>
      <c r="H107" s="13"/>
      <c r="I107" s="109"/>
      <c r="J107" s="50"/>
      <c r="K107" s="13">
        <f>апр.25!K107+май.25!H107-май.25!G107</f>
        <v>-17493.3</v>
      </c>
      <c r="L107">
        <v>21222143</v>
      </c>
    </row>
    <row r="108" spans="1:12" x14ac:dyDescent="0.25">
      <c r="A108" s="111"/>
      <c r="B108" s="109">
        <v>103</v>
      </c>
      <c r="C108" s="12">
        <v>62676</v>
      </c>
      <c r="D108" s="12">
        <v>64442</v>
      </c>
      <c r="E108" s="13">
        <f t="shared" si="2"/>
        <v>1766</v>
      </c>
      <c r="F108" s="68">
        <v>0</v>
      </c>
      <c r="G108" s="13">
        <f t="shared" si="3"/>
        <v>0</v>
      </c>
      <c r="H108" s="13"/>
      <c r="I108" s="109"/>
      <c r="J108" s="50"/>
      <c r="K108" s="13">
        <f>апр.25!K108+май.25!H108-май.25!G108</f>
        <v>14425.56</v>
      </c>
    </row>
    <row r="109" spans="1:12" x14ac:dyDescent="0.25">
      <c r="A109" s="111"/>
      <c r="B109" s="109">
        <v>104</v>
      </c>
      <c r="C109" s="12">
        <v>5</v>
      </c>
      <c r="D109" s="12">
        <v>5</v>
      </c>
      <c r="E109" s="13">
        <f t="shared" si="2"/>
        <v>0</v>
      </c>
      <c r="F109" s="13">
        <v>7.33</v>
      </c>
      <c r="G109" s="13">
        <f t="shared" si="3"/>
        <v>0</v>
      </c>
      <c r="H109" s="13"/>
      <c r="I109" s="109"/>
      <c r="J109" s="50"/>
      <c r="K109" s="13">
        <f>апр.25!K109+май.25!H109-май.25!G109</f>
        <v>0</v>
      </c>
    </row>
    <row r="110" spans="1:12" x14ac:dyDescent="0.25">
      <c r="A110" s="111"/>
      <c r="B110" s="109">
        <v>105</v>
      </c>
      <c r="C110" s="12">
        <v>758</v>
      </c>
      <c r="D110" s="12">
        <v>767</v>
      </c>
      <c r="E110" s="13">
        <f t="shared" si="2"/>
        <v>9</v>
      </c>
      <c r="F110" s="13">
        <v>7.33</v>
      </c>
      <c r="G110" s="13">
        <f t="shared" si="3"/>
        <v>65.97</v>
      </c>
      <c r="H110" s="13"/>
      <c r="I110" s="109"/>
      <c r="J110" s="50"/>
      <c r="K110" s="13">
        <f>апр.25!K110+май.25!H110-май.25!G110</f>
        <v>-65.97</v>
      </c>
    </row>
    <row r="111" spans="1:12" x14ac:dyDescent="0.25">
      <c r="A111" s="111"/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109"/>
      <c r="J111" s="50"/>
      <c r="K111" s="13">
        <f>апр.25!K111+май.25!H111-май.25!G111</f>
        <v>0</v>
      </c>
    </row>
    <row r="112" spans="1:12" x14ac:dyDescent="0.25">
      <c r="A112" s="111"/>
      <c r="B112" s="109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109"/>
      <c r="J112" s="50"/>
      <c r="K112" s="13">
        <f>апр.25!K112+май.25!H112-май.25!G112</f>
        <v>0</v>
      </c>
    </row>
    <row r="113" spans="1:12" x14ac:dyDescent="0.25">
      <c r="A113" s="111"/>
      <c r="B113" s="109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109"/>
      <c r="J113" s="50"/>
      <c r="K113" s="13">
        <f>апр.25!K113+май.25!H113-май.25!G113</f>
        <v>0</v>
      </c>
    </row>
    <row r="114" spans="1:12" x14ac:dyDescent="0.25">
      <c r="A114" s="111"/>
      <c r="B114" s="109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109"/>
      <c r="J114" s="50"/>
      <c r="K114" s="13">
        <f>апр.25!K114+май.25!H114-май.25!G114</f>
        <v>0</v>
      </c>
    </row>
    <row r="115" spans="1:12" x14ac:dyDescent="0.25">
      <c r="A115" s="115"/>
      <c r="B115" s="109">
        <v>110</v>
      </c>
      <c r="C115" s="12">
        <v>7299</v>
      </c>
      <c r="D115" s="12">
        <v>7299</v>
      </c>
      <c r="E115" s="13">
        <f t="shared" si="2"/>
        <v>0</v>
      </c>
      <c r="F115" s="13">
        <v>7.33</v>
      </c>
      <c r="G115" s="13">
        <f t="shared" si="3"/>
        <v>0</v>
      </c>
      <c r="H115" s="13"/>
      <c r="I115" s="109"/>
      <c r="J115" s="50"/>
      <c r="K115" s="13">
        <f>апр.25!K115+май.25!H115-май.25!G115</f>
        <v>-278.54000000000002</v>
      </c>
    </row>
    <row r="116" spans="1:12" x14ac:dyDescent="0.25">
      <c r="A116" s="111"/>
      <c r="B116" s="109">
        <v>111</v>
      </c>
      <c r="C116" s="12">
        <v>18957</v>
      </c>
      <c r="D116" s="12">
        <v>19398</v>
      </c>
      <c r="E116" s="13">
        <f t="shared" si="2"/>
        <v>441</v>
      </c>
      <c r="F116" s="13">
        <v>7.33</v>
      </c>
      <c r="G116" s="13">
        <f t="shared" si="3"/>
        <v>3232.53</v>
      </c>
      <c r="H116" s="13"/>
      <c r="I116" s="109"/>
      <c r="J116" s="50"/>
      <c r="K116" s="13">
        <f>апр.25!K116+май.25!H116-май.25!G116</f>
        <v>844.75</v>
      </c>
    </row>
    <row r="117" spans="1:12" x14ac:dyDescent="0.25">
      <c r="A117" s="111"/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109"/>
      <c r="J117" s="50"/>
      <c r="K117" s="13">
        <f>апр.25!K117+май.25!H117-май.25!G117</f>
        <v>0</v>
      </c>
    </row>
    <row r="118" spans="1:12" x14ac:dyDescent="0.25">
      <c r="A118" s="111"/>
      <c r="B118" s="109">
        <v>113</v>
      </c>
      <c r="C118" s="12">
        <v>11949</v>
      </c>
      <c r="D118" s="12">
        <v>12422</v>
      </c>
      <c r="E118" s="13">
        <f t="shared" si="2"/>
        <v>473</v>
      </c>
      <c r="F118" s="13">
        <v>7.33</v>
      </c>
      <c r="G118" s="13">
        <f t="shared" si="3"/>
        <v>3467.09</v>
      </c>
      <c r="H118" s="13"/>
      <c r="I118" s="109"/>
      <c r="J118" s="50"/>
      <c r="K118" s="13">
        <f>апр.25!K118+май.25!H118-май.25!G118</f>
        <v>-5900.6499999999978</v>
      </c>
    </row>
    <row r="119" spans="1:12" x14ac:dyDescent="0.25">
      <c r="A119" s="111"/>
      <c r="B119" s="109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109"/>
      <c r="J119" s="50"/>
      <c r="K119" s="13">
        <f>апр.25!K119+май.25!H119-май.25!G119</f>
        <v>0</v>
      </c>
    </row>
    <row r="120" spans="1:12" x14ac:dyDescent="0.25">
      <c r="A120" s="15"/>
      <c r="B120" s="109">
        <v>116</v>
      </c>
      <c r="C120" s="12">
        <v>136414</v>
      </c>
      <c r="D120" s="12">
        <v>136668</v>
      </c>
      <c r="E120" s="13">
        <f t="shared" si="2"/>
        <v>254</v>
      </c>
      <c r="F120" s="68">
        <v>5.13</v>
      </c>
      <c r="G120" s="13">
        <f t="shared" si="3"/>
        <v>1303.02</v>
      </c>
      <c r="H120" s="13"/>
      <c r="I120" s="109"/>
      <c r="J120" s="50"/>
      <c r="K120" s="13">
        <f>апр.25!K120+май.25!H120-май.25!G120</f>
        <v>5206.7100000000028</v>
      </c>
      <c r="L120">
        <v>14954132</v>
      </c>
    </row>
    <row r="121" spans="1:12" x14ac:dyDescent="0.25">
      <c r="A121" s="111"/>
      <c r="B121" s="109">
        <v>117</v>
      </c>
      <c r="C121" s="12">
        <v>467</v>
      </c>
      <c r="D121" s="12">
        <v>952</v>
      </c>
      <c r="E121" s="13">
        <f t="shared" si="2"/>
        <v>485</v>
      </c>
      <c r="F121" s="70">
        <v>5.13</v>
      </c>
      <c r="G121" s="13">
        <f t="shared" si="3"/>
        <v>2488.0499999999997</v>
      </c>
      <c r="H121" s="13"/>
      <c r="I121" s="109"/>
      <c r="J121" s="50"/>
      <c r="K121" s="13">
        <f>апр.25!K121+май.25!H121-май.25!G121</f>
        <v>13381.65</v>
      </c>
    </row>
    <row r="122" spans="1:12" x14ac:dyDescent="0.25">
      <c r="A122" s="111"/>
      <c r="B122" s="109">
        <v>118</v>
      </c>
      <c r="C122" s="12">
        <v>40320</v>
      </c>
      <c r="D122" s="12">
        <v>40827</v>
      </c>
      <c r="E122" s="13">
        <f t="shared" si="2"/>
        <v>507</v>
      </c>
      <c r="F122" s="70">
        <v>5.13</v>
      </c>
      <c r="G122" s="13">
        <f t="shared" si="3"/>
        <v>2600.91</v>
      </c>
      <c r="H122" s="13"/>
      <c r="I122" s="109"/>
      <c r="J122" s="50"/>
      <c r="K122" s="13">
        <f>апр.25!K122+май.25!H122-май.25!G122</f>
        <v>15080.210000000003</v>
      </c>
    </row>
    <row r="123" spans="1:12" x14ac:dyDescent="0.25">
      <c r="A123" s="111"/>
      <c r="B123" s="109">
        <v>120</v>
      </c>
      <c r="C123" s="12">
        <v>2133</v>
      </c>
      <c r="D123" s="12">
        <v>2510</v>
      </c>
      <c r="E123" s="13">
        <f t="shared" si="2"/>
        <v>377</v>
      </c>
      <c r="F123" s="13">
        <v>7.33</v>
      </c>
      <c r="G123" s="13">
        <f t="shared" si="3"/>
        <v>2763.41</v>
      </c>
      <c r="H123" s="13"/>
      <c r="I123" s="109"/>
      <c r="J123" s="50"/>
      <c r="K123" s="13">
        <f>апр.25!K123+май.25!H123-май.25!G123</f>
        <v>-2924.67</v>
      </c>
    </row>
    <row r="124" spans="1:12" x14ac:dyDescent="0.25">
      <c r="A124" s="111"/>
      <c r="B124" s="109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109"/>
      <c r="J124" s="50"/>
      <c r="K124" s="13">
        <f>апр.25!K124+май.25!H124-май.25!G124</f>
        <v>0</v>
      </c>
    </row>
    <row r="125" spans="1:12" x14ac:dyDescent="0.25">
      <c r="A125" s="111"/>
      <c r="B125" s="109">
        <v>122</v>
      </c>
      <c r="C125" s="12">
        <v>20484</v>
      </c>
      <c r="D125" s="12">
        <v>21167</v>
      </c>
      <c r="E125" s="13">
        <f t="shared" si="2"/>
        <v>683</v>
      </c>
      <c r="F125" s="13">
        <v>7.33</v>
      </c>
      <c r="G125" s="13">
        <f t="shared" si="3"/>
        <v>5006.3900000000003</v>
      </c>
      <c r="H125" s="13"/>
      <c r="I125" s="109"/>
      <c r="J125" s="50"/>
      <c r="K125" s="13">
        <f>апр.25!K125+май.25!H125-май.25!G125</f>
        <v>-4251.2100000000009</v>
      </c>
    </row>
    <row r="126" spans="1:12" x14ac:dyDescent="0.25">
      <c r="A126" s="111"/>
      <c r="B126" s="109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109"/>
      <c r="J126" s="50"/>
      <c r="K126" s="13">
        <f>апр.25!K126+май.25!H126-май.25!G126</f>
        <v>0</v>
      </c>
    </row>
    <row r="127" spans="1:12" x14ac:dyDescent="0.25">
      <c r="A127" s="111"/>
      <c r="B127" s="109">
        <v>124</v>
      </c>
      <c r="C127" s="12">
        <v>6859</v>
      </c>
      <c r="D127" s="12">
        <v>7308</v>
      </c>
      <c r="E127" s="13">
        <f t="shared" si="2"/>
        <v>449</v>
      </c>
      <c r="F127" s="13">
        <v>5.13</v>
      </c>
      <c r="G127" s="13">
        <f t="shared" si="3"/>
        <v>2303.37</v>
      </c>
      <c r="H127" s="13">
        <v>3483.27</v>
      </c>
      <c r="I127" s="109">
        <v>950469</v>
      </c>
      <c r="J127" s="50">
        <v>45783</v>
      </c>
      <c r="K127" s="13">
        <f>апр.25!K127+май.25!H127-май.25!G127</f>
        <v>-3806.4599999999996</v>
      </c>
    </row>
    <row r="128" spans="1:12" x14ac:dyDescent="0.25">
      <c r="A128" s="18"/>
      <c r="B128" s="109">
        <v>125</v>
      </c>
      <c r="C128" s="12">
        <v>75</v>
      </c>
      <c r="D128" s="12">
        <v>75</v>
      </c>
      <c r="E128" s="13">
        <f t="shared" si="2"/>
        <v>0</v>
      </c>
      <c r="F128" s="13">
        <v>7.33</v>
      </c>
      <c r="G128" s="13">
        <f t="shared" si="3"/>
        <v>0</v>
      </c>
      <c r="H128" s="13">
        <v>51.07</v>
      </c>
      <c r="I128" s="109">
        <v>473683</v>
      </c>
      <c r="J128" s="50">
        <v>45803</v>
      </c>
      <c r="K128" s="13">
        <f>апр.25!K128+май.25!H128-май.25!G128</f>
        <v>51.07</v>
      </c>
    </row>
    <row r="129" spans="1:12" x14ac:dyDescent="0.25">
      <c r="A129" s="111"/>
      <c r="B129" s="109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109"/>
      <c r="J129" s="50"/>
      <c r="K129" s="13">
        <f>апр.25!K129+май.25!H129-май.25!G129</f>
        <v>0</v>
      </c>
    </row>
    <row r="130" spans="1:12" x14ac:dyDescent="0.25">
      <c r="A130" s="111"/>
      <c r="B130" s="109" t="s">
        <v>18</v>
      </c>
      <c r="C130" s="12">
        <v>30555</v>
      </c>
      <c r="D130" s="12">
        <v>30902</v>
      </c>
      <c r="E130" s="13">
        <f t="shared" si="2"/>
        <v>347</v>
      </c>
      <c r="F130" s="68">
        <v>5.13</v>
      </c>
      <c r="G130" s="13">
        <f t="shared" si="3"/>
        <v>1780.11</v>
      </c>
      <c r="H130" s="13">
        <v>6000</v>
      </c>
      <c r="I130" s="109">
        <v>390284</v>
      </c>
      <c r="J130" s="50">
        <v>45787</v>
      </c>
      <c r="K130" s="13">
        <f>апр.25!K131+май.25!H130-май.25!G130</f>
        <v>12219.89</v>
      </c>
    </row>
    <row r="131" spans="1:12" x14ac:dyDescent="0.25">
      <c r="A131" s="111"/>
      <c r="B131" s="109" t="s">
        <v>19</v>
      </c>
      <c r="C131" s="12">
        <v>10265</v>
      </c>
      <c r="D131" s="12">
        <v>10559</v>
      </c>
      <c r="E131" s="13">
        <f t="shared" si="2"/>
        <v>294</v>
      </c>
      <c r="F131" s="68">
        <v>5.13</v>
      </c>
      <c r="G131" s="13">
        <f t="shared" si="3"/>
        <v>1508.22</v>
      </c>
      <c r="H131" s="13"/>
      <c r="I131" s="109"/>
      <c r="J131" s="50"/>
      <c r="K131" s="13">
        <f>апр.25!K131+май.25!H131-май.25!G131</f>
        <v>6491.78</v>
      </c>
    </row>
    <row r="132" spans="1:12" x14ac:dyDescent="0.25">
      <c r="A132" s="111"/>
      <c r="B132" s="109">
        <v>129</v>
      </c>
      <c r="C132" s="12">
        <v>6458</v>
      </c>
      <c r="D132" s="12">
        <v>6479</v>
      </c>
      <c r="E132" s="13">
        <f t="shared" si="2"/>
        <v>21</v>
      </c>
      <c r="F132" s="13">
        <v>7.33</v>
      </c>
      <c r="G132" s="13">
        <f t="shared" si="3"/>
        <v>153.93</v>
      </c>
      <c r="H132" s="13">
        <v>5300</v>
      </c>
      <c r="I132" s="109">
        <v>757038</v>
      </c>
      <c r="J132" s="50">
        <v>45779</v>
      </c>
      <c r="K132" s="13">
        <f>апр.25!K132+май.25!H132-май.25!G132</f>
        <v>5102.09</v>
      </c>
    </row>
    <row r="133" spans="1:12" x14ac:dyDescent="0.25">
      <c r="A133" s="111"/>
      <c r="B133" s="109">
        <v>130</v>
      </c>
      <c r="C133" s="12">
        <v>5</v>
      </c>
      <c r="D133" s="12">
        <v>5</v>
      </c>
      <c r="E133" s="13">
        <f t="shared" si="2"/>
        <v>0</v>
      </c>
      <c r="F133" s="13">
        <v>7.33</v>
      </c>
      <c r="G133" s="13">
        <f t="shared" si="3"/>
        <v>0</v>
      </c>
      <c r="H133" s="13"/>
      <c r="I133" s="109"/>
      <c r="J133" s="50"/>
      <c r="K133" s="13">
        <f>апр.25!K133+май.25!H133-май.25!G133</f>
        <v>0</v>
      </c>
    </row>
    <row r="134" spans="1:12" x14ac:dyDescent="0.25">
      <c r="A134" s="111"/>
      <c r="B134" s="109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109"/>
      <c r="J134" s="50"/>
      <c r="K134" s="13">
        <f>апр.25!K134+май.25!H134-май.25!G134</f>
        <v>0</v>
      </c>
    </row>
    <row r="135" spans="1:12" x14ac:dyDescent="0.25">
      <c r="A135" s="111"/>
      <c r="B135" s="109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109"/>
      <c r="J135" s="50"/>
      <c r="K135" s="13">
        <f>апр.25!K135+май.25!H135-май.25!G135</f>
        <v>0</v>
      </c>
    </row>
    <row r="136" spans="1:12" x14ac:dyDescent="0.25">
      <c r="A136" s="111"/>
      <c r="B136" s="109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109"/>
      <c r="J136" s="50"/>
      <c r="K136" s="13">
        <f>апр.25!K136+май.25!H136-май.25!G136</f>
        <v>0</v>
      </c>
    </row>
    <row r="137" spans="1:12" x14ac:dyDescent="0.25">
      <c r="A137" s="111"/>
      <c r="B137" s="109">
        <v>134</v>
      </c>
      <c r="C137" s="12">
        <v>3914</v>
      </c>
      <c r="D137" s="12">
        <v>4465</v>
      </c>
      <c r="E137" s="13">
        <f t="shared" si="2"/>
        <v>551</v>
      </c>
      <c r="F137" s="13">
        <v>7.33</v>
      </c>
      <c r="G137" s="13">
        <f t="shared" si="3"/>
        <v>4038.83</v>
      </c>
      <c r="H137" s="13">
        <v>2350</v>
      </c>
      <c r="I137" s="109">
        <v>235576</v>
      </c>
      <c r="J137" s="50">
        <v>45805</v>
      </c>
      <c r="K137" s="13">
        <f>апр.25!K137+май.25!H137-май.25!G137</f>
        <v>-3734.08</v>
      </c>
    </row>
    <row r="138" spans="1:12" x14ac:dyDescent="0.25">
      <c r="A138" s="111"/>
      <c r="B138" s="109">
        <v>135</v>
      </c>
      <c r="C138" s="12">
        <v>61436</v>
      </c>
      <c r="D138" s="12">
        <v>61986</v>
      </c>
      <c r="E138" s="13">
        <f t="shared" si="2"/>
        <v>550</v>
      </c>
      <c r="F138" s="68">
        <v>5.13</v>
      </c>
      <c r="G138" s="13">
        <f t="shared" si="3"/>
        <v>2821.5</v>
      </c>
      <c r="H138" s="13"/>
      <c r="I138" s="109"/>
      <c r="J138" s="50"/>
      <c r="K138" s="13">
        <f>апр.25!K138+май.25!H138-май.25!G138</f>
        <v>6057.239999999998</v>
      </c>
    </row>
    <row r="139" spans="1:12" x14ac:dyDescent="0.25">
      <c r="A139" s="111"/>
      <c r="B139" s="109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109"/>
      <c r="J139" s="50"/>
      <c r="K139" s="13">
        <f>апр.25!K139+май.25!H139-май.25!G139</f>
        <v>0</v>
      </c>
    </row>
    <row r="140" spans="1:12" x14ac:dyDescent="0.25">
      <c r="A140" s="111"/>
      <c r="B140" s="109">
        <v>137</v>
      </c>
      <c r="C140" s="12">
        <v>1309</v>
      </c>
      <c r="D140" s="12">
        <v>1393</v>
      </c>
      <c r="E140" s="13">
        <f t="shared" si="2"/>
        <v>84</v>
      </c>
      <c r="F140" s="13">
        <v>7.33</v>
      </c>
      <c r="G140" s="13">
        <f t="shared" si="3"/>
        <v>615.72</v>
      </c>
      <c r="H140" s="13">
        <v>500</v>
      </c>
      <c r="I140" s="109">
        <v>402138</v>
      </c>
      <c r="J140" s="50">
        <v>45787</v>
      </c>
      <c r="K140" s="13">
        <f>апр.25!K140+май.25!H140-май.25!G140</f>
        <v>-386.93</v>
      </c>
    </row>
    <row r="141" spans="1:12" x14ac:dyDescent="0.25">
      <c r="A141" s="15"/>
      <c r="B141" s="109">
        <v>138</v>
      </c>
      <c r="C141" s="12">
        <v>5796</v>
      </c>
      <c r="D141" s="12">
        <v>6231</v>
      </c>
      <c r="E141" s="13">
        <f t="shared" si="2"/>
        <v>435</v>
      </c>
      <c r="F141" s="68">
        <v>5.13</v>
      </c>
      <c r="G141" s="13">
        <f t="shared" si="3"/>
        <v>2231.5499999999997</v>
      </c>
      <c r="H141" s="13">
        <v>5000</v>
      </c>
      <c r="I141" s="109">
        <v>862886</v>
      </c>
      <c r="J141" s="50">
        <v>45792</v>
      </c>
      <c r="K141" s="13">
        <f>апр.25!K141+май.25!H141-май.25!G141</f>
        <v>-12551.48</v>
      </c>
      <c r="L141">
        <v>14957047</v>
      </c>
    </row>
    <row r="142" spans="1:12" x14ac:dyDescent="0.25">
      <c r="A142" s="15"/>
      <c r="B142" s="109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109"/>
      <c r="J142" s="50"/>
      <c r="K142" s="13">
        <f>апр.25!K142+май.25!H142-май.25!G142</f>
        <v>0</v>
      </c>
    </row>
    <row r="143" spans="1:12" x14ac:dyDescent="0.25">
      <c r="A143" s="111"/>
      <c r="B143" s="109">
        <v>140</v>
      </c>
      <c r="C143" s="12">
        <v>5005</v>
      </c>
      <c r="D143" s="12">
        <v>5087</v>
      </c>
      <c r="E143" s="13">
        <f t="shared" si="4"/>
        <v>82</v>
      </c>
      <c r="F143" s="68">
        <v>5.13</v>
      </c>
      <c r="G143" s="13">
        <f t="shared" si="5"/>
        <v>420.65999999999997</v>
      </c>
      <c r="H143" s="13"/>
      <c r="I143" s="109"/>
      <c r="J143" s="50"/>
      <c r="K143" s="13">
        <f>апр.25!K143+май.25!H143-май.25!G143</f>
        <v>-420.65999999999997</v>
      </c>
    </row>
    <row r="144" spans="1:12" x14ac:dyDescent="0.25">
      <c r="A144" s="111"/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109"/>
      <c r="J144" s="50"/>
      <c r="K144" s="13">
        <f>апр.25!K144+май.25!H144-май.25!G144</f>
        <v>0</v>
      </c>
    </row>
    <row r="145" spans="1:12" x14ac:dyDescent="0.25">
      <c r="A145" s="111"/>
      <c r="B145" s="109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109"/>
      <c r="J145" s="50"/>
      <c r="K145" s="13">
        <f>апр.25!K145+май.25!H145-май.25!G145</f>
        <v>0</v>
      </c>
    </row>
    <row r="146" spans="1:12" x14ac:dyDescent="0.25">
      <c r="A146" s="111"/>
      <c r="B146" s="109">
        <v>143</v>
      </c>
      <c r="C146" s="12">
        <v>8221</v>
      </c>
      <c r="D146" s="12">
        <v>8547</v>
      </c>
      <c r="E146" s="13">
        <f t="shared" si="4"/>
        <v>326</v>
      </c>
      <c r="F146" s="68">
        <v>5.13</v>
      </c>
      <c r="G146" s="13">
        <f t="shared" si="5"/>
        <v>1672.3799999999999</v>
      </c>
      <c r="H146" s="13">
        <v>1000</v>
      </c>
      <c r="I146" s="109">
        <v>420616</v>
      </c>
      <c r="J146" s="50">
        <v>45792</v>
      </c>
      <c r="K146" s="13">
        <f>апр.25!K146+май.25!H146-май.25!G146</f>
        <v>-2406.3199999999997</v>
      </c>
    </row>
    <row r="147" spans="1:12" x14ac:dyDescent="0.25">
      <c r="A147" s="111"/>
      <c r="B147" s="109">
        <v>144</v>
      </c>
      <c r="C147" s="12">
        <v>5756</v>
      </c>
      <c r="D147" s="12">
        <v>5983</v>
      </c>
      <c r="E147" s="13">
        <f t="shared" si="4"/>
        <v>227</v>
      </c>
      <c r="F147" s="13">
        <v>7.33</v>
      </c>
      <c r="G147" s="13">
        <f t="shared" si="5"/>
        <v>1663.91</v>
      </c>
      <c r="H147" s="13"/>
      <c r="I147" s="109"/>
      <c r="J147" s="50"/>
      <c r="K147" s="13">
        <f>апр.25!K147+май.25!H147-май.25!G147</f>
        <v>-3884.8999999999996</v>
      </c>
    </row>
    <row r="148" spans="1:12" x14ac:dyDescent="0.25">
      <c r="A148" s="111"/>
      <c r="B148" s="109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109"/>
      <c r="J148" s="50"/>
      <c r="K148" s="13">
        <f>апр.25!K148+май.25!H148-май.25!G148</f>
        <v>0</v>
      </c>
    </row>
    <row r="149" spans="1:12" x14ac:dyDescent="0.25">
      <c r="A149" s="111"/>
      <c r="B149" s="109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109"/>
      <c r="J149" s="50"/>
      <c r="K149" s="13">
        <f>апр.25!K149+май.25!H149-май.25!G149</f>
        <v>0</v>
      </c>
    </row>
    <row r="150" spans="1:12" x14ac:dyDescent="0.25">
      <c r="A150" s="111"/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109"/>
      <c r="J150" s="50"/>
      <c r="K150" s="13">
        <f>апр.25!K150+май.25!H150-май.25!G150</f>
        <v>0</v>
      </c>
    </row>
    <row r="151" spans="1:12" x14ac:dyDescent="0.25">
      <c r="A151" s="111"/>
      <c r="B151" s="109" t="s">
        <v>20</v>
      </c>
      <c r="C151" s="12">
        <v>24033</v>
      </c>
      <c r="D151" s="12">
        <v>24131</v>
      </c>
      <c r="E151" s="13">
        <f t="shared" si="4"/>
        <v>98</v>
      </c>
      <c r="F151" s="13">
        <v>7.33</v>
      </c>
      <c r="G151" s="13">
        <f t="shared" si="5"/>
        <v>718.34</v>
      </c>
      <c r="H151" s="13"/>
      <c r="I151" s="109"/>
      <c r="J151" s="50"/>
      <c r="K151" s="13">
        <f>апр.25!K151+май.25!H151-май.25!G151</f>
        <v>-894.26</v>
      </c>
    </row>
    <row r="152" spans="1:12" x14ac:dyDescent="0.25">
      <c r="A152" s="111"/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109"/>
      <c r="J152" s="50"/>
      <c r="K152" s="13">
        <f>апр.25!K152+май.25!H152-май.25!G152</f>
        <v>0</v>
      </c>
    </row>
    <row r="153" spans="1:12" x14ac:dyDescent="0.25">
      <c r="A153" s="111"/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109"/>
      <c r="J153" s="50"/>
      <c r="K153" s="13">
        <f>апр.25!K153+май.25!H153-май.25!G153</f>
        <v>0</v>
      </c>
    </row>
    <row r="154" spans="1:12" x14ac:dyDescent="0.25">
      <c r="A154" s="19"/>
      <c r="B154" s="109">
        <v>151</v>
      </c>
      <c r="C154" s="12">
        <v>512</v>
      </c>
      <c r="D154" s="12">
        <v>532</v>
      </c>
      <c r="E154" s="13">
        <f t="shared" si="4"/>
        <v>20</v>
      </c>
      <c r="F154" s="13">
        <v>7.33</v>
      </c>
      <c r="G154" s="13">
        <f t="shared" si="5"/>
        <v>146.6</v>
      </c>
      <c r="H154" s="13"/>
      <c r="I154" s="109"/>
      <c r="J154" s="50"/>
      <c r="K154" s="13">
        <f>апр.25!K154+май.25!H154-май.25!G154</f>
        <v>-146.6</v>
      </c>
    </row>
    <row r="155" spans="1:12" x14ac:dyDescent="0.25">
      <c r="A155" s="111"/>
      <c r="B155" s="109">
        <v>152</v>
      </c>
      <c r="C155" s="12">
        <v>2207</v>
      </c>
      <c r="D155" s="12">
        <v>2367</v>
      </c>
      <c r="E155" s="13">
        <f t="shared" si="4"/>
        <v>160</v>
      </c>
      <c r="F155" s="70">
        <v>5.13</v>
      </c>
      <c r="G155" s="13">
        <f t="shared" si="5"/>
        <v>820.8</v>
      </c>
      <c r="H155" s="13"/>
      <c r="I155" s="109"/>
      <c r="J155" s="50"/>
      <c r="K155" s="13">
        <f>апр.25!K155+май.25!H155-май.25!G155</f>
        <v>-836.18999999999994</v>
      </c>
    </row>
    <row r="156" spans="1:12" x14ac:dyDescent="0.25">
      <c r="A156" s="111"/>
      <c r="B156" s="109">
        <v>153</v>
      </c>
      <c r="C156" s="12">
        <v>34186</v>
      </c>
      <c r="D156" s="12">
        <v>35613</v>
      </c>
      <c r="E156" s="13">
        <f t="shared" si="4"/>
        <v>1427</v>
      </c>
      <c r="F156" s="70">
        <v>0</v>
      </c>
      <c r="G156" s="13">
        <f t="shared" si="5"/>
        <v>0</v>
      </c>
      <c r="H156" s="13"/>
      <c r="I156" s="109"/>
      <c r="J156" s="50"/>
      <c r="K156" s="13">
        <f>апр.25!K156+май.25!H156-май.25!G156</f>
        <v>9915.01</v>
      </c>
      <c r="L156" t="s">
        <v>72</v>
      </c>
    </row>
    <row r="157" spans="1:12" x14ac:dyDescent="0.25">
      <c r="A157" s="111"/>
      <c r="B157" s="109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109"/>
      <c r="J157" s="50"/>
      <c r="K157" s="13">
        <f>апр.25!K157+май.25!H157-май.25!G157</f>
        <v>0</v>
      </c>
    </row>
    <row r="158" spans="1:12" x14ac:dyDescent="0.25">
      <c r="A158" s="111"/>
      <c r="B158" s="109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109"/>
      <c r="J158" s="50"/>
      <c r="K158" s="13">
        <f>апр.25!K158+май.25!H158-май.25!G158</f>
        <v>0</v>
      </c>
    </row>
    <row r="159" spans="1:12" x14ac:dyDescent="0.25">
      <c r="A159" s="111"/>
      <c r="B159" s="109">
        <v>156</v>
      </c>
      <c r="C159" s="12">
        <v>44325</v>
      </c>
      <c r="D159" s="12">
        <v>44883</v>
      </c>
      <c r="E159" s="13">
        <f t="shared" si="4"/>
        <v>558</v>
      </c>
      <c r="F159" s="68">
        <v>5.13</v>
      </c>
      <c r="G159" s="13">
        <f t="shared" si="5"/>
        <v>2862.54</v>
      </c>
      <c r="H159" s="13">
        <v>4800</v>
      </c>
      <c r="I159" s="109">
        <v>939866</v>
      </c>
      <c r="J159" s="50">
        <v>45790</v>
      </c>
      <c r="K159" s="13">
        <f>апр.25!K159+май.25!H159-май.25!G159</f>
        <v>3150.21</v>
      </c>
    </row>
    <row r="160" spans="1:12" x14ac:dyDescent="0.25">
      <c r="A160" s="111"/>
      <c r="B160" s="109">
        <v>157</v>
      </c>
      <c r="C160" s="12">
        <v>7764</v>
      </c>
      <c r="D160" s="12">
        <v>7880</v>
      </c>
      <c r="E160" s="13">
        <f t="shared" si="4"/>
        <v>116</v>
      </c>
      <c r="F160" s="68">
        <v>5.13</v>
      </c>
      <c r="G160" s="13">
        <f t="shared" si="5"/>
        <v>595.08000000000004</v>
      </c>
      <c r="H160" s="13"/>
      <c r="I160" s="109"/>
      <c r="J160" s="50"/>
      <c r="K160" s="13">
        <f>апр.25!K160+май.25!H160-май.25!G160</f>
        <v>-505.48</v>
      </c>
    </row>
    <row r="161" spans="1:11" x14ac:dyDescent="0.25">
      <c r="A161" s="111"/>
      <c r="B161" s="109">
        <v>158</v>
      </c>
      <c r="C161" s="12">
        <v>1099</v>
      </c>
      <c r="D161" s="12">
        <v>1139</v>
      </c>
      <c r="E161" s="13">
        <f t="shared" si="4"/>
        <v>40</v>
      </c>
      <c r="F161" s="13">
        <v>7.33</v>
      </c>
      <c r="G161" s="13">
        <f t="shared" si="5"/>
        <v>293.2</v>
      </c>
      <c r="H161" s="13"/>
      <c r="I161" s="109"/>
      <c r="J161" s="50"/>
      <c r="K161" s="13">
        <f>апр.25!K161+май.25!H161-май.25!G161</f>
        <v>-366.5</v>
      </c>
    </row>
    <row r="162" spans="1:11" x14ac:dyDescent="0.25">
      <c r="A162" s="111"/>
      <c r="B162" s="109">
        <v>159</v>
      </c>
      <c r="C162" s="12">
        <v>1288</v>
      </c>
      <c r="D162" s="12">
        <v>1398</v>
      </c>
      <c r="E162" s="13">
        <f t="shared" si="4"/>
        <v>110</v>
      </c>
      <c r="F162" s="13">
        <v>7.33</v>
      </c>
      <c r="G162" s="13">
        <f t="shared" si="5"/>
        <v>806.3</v>
      </c>
      <c r="H162" s="13">
        <v>1000</v>
      </c>
      <c r="I162" s="109">
        <v>642724</v>
      </c>
      <c r="J162" s="50">
        <v>45798</v>
      </c>
      <c r="K162" s="13">
        <f>апр.25!K162+май.25!H162-май.25!G162</f>
        <v>863.85000000000014</v>
      </c>
    </row>
    <row r="163" spans="1:11" x14ac:dyDescent="0.25">
      <c r="A163" s="111"/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109"/>
      <c r="J163" s="50"/>
      <c r="K163" s="13">
        <f>апр.25!K163+май.25!H163-май.25!G163</f>
        <v>0</v>
      </c>
    </row>
    <row r="164" spans="1:11" x14ac:dyDescent="0.25">
      <c r="A164" s="66"/>
      <c r="B164" s="109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109"/>
      <c r="J164" s="50"/>
      <c r="K164" s="13">
        <f>апр.25!K164+май.25!H164-май.25!G164</f>
        <v>0</v>
      </c>
    </row>
    <row r="165" spans="1:11" x14ac:dyDescent="0.25">
      <c r="A165" s="111"/>
      <c r="B165" s="109">
        <v>162</v>
      </c>
      <c r="C165" s="12">
        <v>5500</v>
      </c>
      <c r="D165" s="12">
        <v>5517</v>
      </c>
      <c r="E165" s="13">
        <f t="shared" si="4"/>
        <v>17</v>
      </c>
      <c r="F165" s="13">
        <v>7.33</v>
      </c>
      <c r="G165" s="13">
        <f t="shared" si="5"/>
        <v>124.61</v>
      </c>
      <c r="H165" s="13"/>
      <c r="I165" s="109"/>
      <c r="J165" s="50"/>
      <c r="K165" s="13">
        <f>апр.25!K165+май.25!H165-май.25!G165</f>
        <v>2582.19</v>
      </c>
    </row>
    <row r="166" spans="1:11" x14ac:dyDescent="0.25">
      <c r="A166" s="111"/>
      <c r="B166" s="109" t="s">
        <v>21</v>
      </c>
      <c r="C166" s="12">
        <v>79303</v>
      </c>
      <c r="D166" s="12">
        <v>79999</v>
      </c>
      <c r="E166" s="13">
        <f t="shared" si="4"/>
        <v>696</v>
      </c>
      <c r="F166" s="68">
        <v>5.13</v>
      </c>
      <c r="G166" s="13">
        <f t="shared" si="5"/>
        <v>3570.48</v>
      </c>
      <c r="H166" s="13"/>
      <c r="I166" s="109"/>
      <c r="J166" s="50"/>
      <c r="K166" s="13">
        <f>апр.25!K166+май.25!H166-май.25!G166</f>
        <v>33750.6</v>
      </c>
    </row>
    <row r="167" spans="1:11" x14ac:dyDescent="0.25">
      <c r="A167" s="111"/>
      <c r="B167" s="109">
        <v>164</v>
      </c>
      <c r="C167" s="12">
        <v>600</v>
      </c>
      <c r="D167" s="12">
        <v>609</v>
      </c>
      <c r="E167" s="13">
        <f t="shared" si="4"/>
        <v>9</v>
      </c>
      <c r="F167" s="13">
        <v>7.33</v>
      </c>
      <c r="G167" s="13">
        <f t="shared" si="5"/>
        <v>65.97</v>
      </c>
      <c r="H167" s="13"/>
      <c r="I167" s="109"/>
      <c r="J167" s="50"/>
      <c r="K167" s="13">
        <f>апр.25!K167+май.25!H167-май.25!G167</f>
        <v>-4456.6400000000003</v>
      </c>
    </row>
    <row r="168" spans="1:11" x14ac:dyDescent="0.25">
      <c r="A168" s="111"/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109"/>
      <c r="J168" s="50"/>
      <c r="K168" s="13">
        <f>апр.25!K168+май.25!H168-май.25!G168</f>
        <v>0</v>
      </c>
    </row>
    <row r="169" spans="1:11" x14ac:dyDescent="0.25">
      <c r="A169" s="111"/>
      <c r="B169" s="109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109"/>
      <c r="J169" s="50"/>
      <c r="K169" s="13">
        <f>апр.25!K169+май.25!H169-май.25!G169</f>
        <v>0</v>
      </c>
    </row>
    <row r="170" spans="1:11" x14ac:dyDescent="0.25">
      <c r="A170" s="111"/>
      <c r="B170" s="109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109"/>
      <c r="J170" s="50"/>
      <c r="K170" s="13">
        <f>апр.25!K170+май.25!H170-май.25!G170</f>
        <v>0</v>
      </c>
    </row>
    <row r="171" spans="1:11" x14ac:dyDescent="0.25">
      <c r="A171" s="111"/>
      <c r="B171" s="109">
        <v>168</v>
      </c>
      <c r="C171" s="12">
        <v>19226</v>
      </c>
      <c r="D171" s="12">
        <v>20027</v>
      </c>
      <c r="E171" s="13">
        <f t="shared" si="4"/>
        <v>801</v>
      </c>
      <c r="F171" s="13">
        <v>7.33</v>
      </c>
      <c r="G171" s="13">
        <f t="shared" si="5"/>
        <v>5871.33</v>
      </c>
      <c r="H171" s="13">
        <v>2060</v>
      </c>
      <c r="I171" s="109">
        <v>934958</v>
      </c>
      <c r="J171" s="50">
        <v>45793</v>
      </c>
      <c r="K171" s="13">
        <f>апр.25!K171+май.25!H171-май.25!G171</f>
        <v>-5856.4</v>
      </c>
    </row>
    <row r="172" spans="1:11" x14ac:dyDescent="0.25">
      <c r="A172" s="111"/>
      <c r="B172" s="109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109"/>
      <c r="J172" s="50"/>
      <c r="K172" s="13">
        <f>апр.25!K172+май.25!H172-май.25!G172</f>
        <v>0</v>
      </c>
    </row>
    <row r="173" spans="1:11" x14ac:dyDescent="0.25">
      <c r="A173" s="111"/>
      <c r="B173" s="109">
        <v>170</v>
      </c>
      <c r="C173" s="12">
        <v>2289</v>
      </c>
      <c r="D173" s="12">
        <v>2289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109"/>
      <c r="J173" s="50"/>
      <c r="K173" s="13">
        <f>апр.25!K173+май.25!H173-май.25!G173</f>
        <v>733</v>
      </c>
    </row>
    <row r="174" spans="1:11" x14ac:dyDescent="0.25">
      <c r="A174" s="111"/>
      <c r="B174" s="109">
        <v>171</v>
      </c>
      <c r="C174" s="12">
        <v>22988</v>
      </c>
      <c r="D174" s="12">
        <v>23497</v>
      </c>
      <c r="E174" s="13">
        <f t="shared" si="4"/>
        <v>509</v>
      </c>
      <c r="F174" s="70">
        <v>5.13</v>
      </c>
      <c r="G174" s="13">
        <f t="shared" si="5"/>
        <v>2611.17</v>
      </c>
      <c r="H174" s="13"/>
      <c r="I174" s="109"/>
      <c r="J174" s="50"/>
      <c r="K174" s="13">
        <f>апр.25!K174+май.25!H174-май.25!G174</f>
        <v>-3524.31</v>
      </c>
    </row>
    <row r="175" spans="1:11" x14ac:dyDescent="0.25">
      <c r="A175" s="111"/>
      <c r="B175" s="109">
        <v>172</v>
      </c>
      <c r="C175" s="12">
        <v>81014</v>
      </c>
      <c r="D175" s="12">
        <v>82245</v>
      </c>
      <c r="E175" s="13">
        <f t="shared" si="4"/>
        <v>1231</v>
      </c>
      <c r="F175" s="13">
        <v>7.33</v>
      </c>
      <c r="G175" s="13">
        <f t="shared" si="5"/>
        <v>9023.23</v>
      </c>
      <c r="H175" s="13"/>
      <c r="I175" s="109"/>
      <c r="J175" s="50"/>
      <c r="K175" s="13">
        <f>апр.25!K175+май.25!H175-май.25!G175</f>
        <v>-5388.1099999999969</v>
      </c>
    </row>
    <row r="176" spans="1:11" x14ac:dyDescent="0.25">
      <c r="A176" s="111"/>
      <c r="B176" s="109">
        <v>173</v>
      </c>
      <c r="C176" s="12">
        <v>140618</v>
      </c>
      <c r="D176" s="12">
        <v>141352</v>
      </c>
      <c r="E176" s="13">
        <f t="shared" si="4"/>
        <v>734</v>
      </c>
      <c r="F176" s="68">
        <v>5.13</v>
      </c>
      <c r="G176" s="13">
        <f t="shared" si="5"/>
        <v>3765.42</v>
      </c>
      <c r="H176" s="13">
        <v>3500</v>
      </c>
      <c r="I176" s="109">
        <v>514625</v>
      </c>
      <c r="J176" s="50">
        <v>45787</v>
      </c>
      <c r="K176" s="13">
        <f>апр.25!K176+май.25!H176-май.25!G176</f>
        <v>4112.26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109"/>
      <c r="J177" s="50"/>
      <c r="K177" s="13">
        <f>апр.25!K177+май.25!H177-май.25!G177</f>
        <v>0</v>
      </c>
    </row>
    <row r="178" spans="1:11" x14ac:dyDescent="0.25">
      <c r="A178" s="111"/>
      <c r="B178" s="109">
        <f>175</f>
        <v>175</v>
      </c>
      <c r="C178" s="12">
        <v>5246</v>
      </c>
      <c r="D178" s="12">
        <v>5262</v>
      </c>
      <c r="E178" s="13">
        <f t="shared" si="4"/>
        <v>16</v>
      </c>
      <c r="F178" s="13">
        <v>7.33</v>
      </c>
      <c r="G178" s="13">
        <f t="shared" si="5"/>
        <v>117.28</v>
      </c>
      <c r="H178" s="13">
        <v>4000</v>
      </c>
      <c r="I178" s="109">
        <v>289010</v>
      </c>
      <c r="J178" s="50">
        <v>45784</v>
      </c>
      <c r="K178" s="13">
        <f>апр.25!K178+май.25!H178-май.25!G178</f>
        <v>3574.8599999999997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109"/>
      <c r="J179" s="50"/>
      <c r="K179" s="13">
        <f>апр.25!K179+май.25!H179-май.25!G179</f>
        <v>0</v>
      </c>
    </row>
    <row r="180" spans="1:11" x14ac:dyDescent="0.25">
      <c r="A180" s="111"/>
      <c r="B180" s="109">
        <v>177</v>
      </c>
      <c r="C180" s="12">
        <v>13321</v>
      </c>
      <c r="D180" s="12">
        <v>13659</v>
      </c>
      <c r="E180" s="13">
        <f t="shared" si="4"/>
        <v>338</v>
      </c>
      <c r="F180" s="13">
        <v>7.33</v>
      </c>
      <c r="G180" s="13">
        <f t="shared" si="5"/>
        <v>2477.54</v>
      </c>
      <c r="H180" s="13"/>
      <c r="I180" s="109"/>
      <c r="J180" s="50"/>
      <c r="K180" s="13">
        <f>апр.25!K180+май.25!H180-май.25!G180</f>
        <v>-6851.6699999999992</v>
      </c>
    </row>
    <row r="181" spans="1:11" x14ac:dyDescent="0.25">
      <c r="A181" s="111"/>
      <c r="B181" s="109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109"/>
      <c r="J181" s="50"/>
      <c r="K181" s="13">
        <f>апр.25!K181+май.25!H181-май.25!G181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109"/>
      <c r="J182" s="50"/>
      <c r="K182" s="13">
        <f>апр.25!K182+май.25!H182-май.25!G182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109"/>
      <c r="J183" s="50"/>
      <c r="K183" s="13">
        <f>апр.25!K183+май.25!H183-май.25!G183</f>
        <v>0</v>
      </c>
    </row>
    <row r="184" spans="1:11" x14ac:dyDescent="0.25">
      <c r="A184" s="111"/>
      <c r="B184" s="109">
        <v>181</v>
      </c>
      <c r="C184" s="12">
        <v>60</v>
      </c>
      <c r="D184" s="12">
        <v>341</v>
      </c>
      <c r="E184" s="13">
        <f t="shared" si="4"/>
        <v>281</v>
      </c>
      <c r="F184" s="13">
        <v>7.33</v>
      </c>
      <c r="G184" s="13">
        <f t="shared" si="5"/>
        <v>2059.73</v>
      </c>
      <c r="H184" s="13"/>
      <c r="I184" s="109"/>
      <c r="J184" s="50"/>
      <c r="K184" s="13">
        <f>апр.25!K184+май.25!H184-май.25!G184</f>
        <v>-1669.52</v>
      </c>
    </row>
    <row r="185" spans="1:11" x14ac:dyDescent="0.25">
      <c r="A185" s="111"/>
      <c r="B185" s="109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109"/>
      <c r="J185" s="50"/>
      <c r="K185" s="13">
        <f>апр.25!K185+май.25!H185-май.25!G185</f>
        <v>0</v>
      </c>
    </row>
    <row r="186" spans="1:11" x14ac:dyDescent="0.25">
      <c r="A186" s="111"/>
      <c r="B186" s="109">
        <v>183</v>
      </c>
      <c r="C186" s="12">
        <v>25</v>
      </c>
      <c r="D186" s="12">
        <v>30</v>
      </c>
      <c r="E186" s="13">
        <f t="shared" si="4"/>
        <v>5</v>
      </c>
      <c r="F186" s="13">
        <v>7.33</v>
      </c>
      <c r="G186" s="13">
        <f t="shared" si="5"/>
        <v>36.65</v>
      </c>
      <c r="H186" s="13"/>
      <c r="I186" s="109"/>
      <c r="J186" s="50"/>
      <c r="K186" s="13">
        <f>апр.25!K186+май.25!H186-май.25!G186</f>
        <v>-43.98</v>
      </c>
    </row>
    <row r="187" spans="1:11" x14ac:dyDescent="0.25">
      <c r="A187" s="111"/>
      <c r="B187" s="109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109"/>
      <c r="J187" s="50"/>
      <c r="K187" s="13">
        <f>апр.25!K187+май.25!H187-май.25!G187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109"/>
      <c r="J188" s="50"/>
      <c r="K188" s="13">
        <f>апр.25!K188+май.25!H188-май.25!G188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109"/>
      <c r="J189" s="50"/>
      <c r="K189" s="13">
        <f>апр.25!K189+май.25!H189-май.25!G189</f>
        <v>0</v>
      </c>
    </row>
    <row r="190" spans="1:11" x14ac:dyDescent="0.25">
      <c r="A190" s="111"/>
      <c r="B190" s="109">
        <v>187</v>
      </c>
      <c r="C190" s="12">
        <v>28768</v>
      </c>
      <c r="D190" s="12">
        <v>29269</v>
      </c>
      <c r="E190" s="13">
        <f t="shared" si="4"/>
        <v>501</v>
      </c>
      <c r="F190" s="13">
        <v>7.33</v>
      </c>
      <c r="G190" s="13">
        <f t="shared" si="5"/>
        <v>3672.33</v>
      </c>
      <c r="H190" s="13">
        <v>4016.84</v>
      </c>
      <c r="I190" s="109">
        <v>431144</v>
      </c>
      <c r="J190" s="50">
        <v>45781</v>
      </c>
      <c r="K190" s="13">
        <f>апр.25!K190+май.25!H190-май.25!G190</f>
        <v>65.970000000000255</v>
      </c>
    </row>
    <row r="191" spans="1:11" x14ac:dyDescent="0.25">
      <c r="A191" s="111"/>
      <c r="B191" s="109">
        <v>188</v>
      </c>
      <c r="C191" s="12">
        <v>4276</v>
      </c>
      <c r="D191" s="12">
        <v>4339</v>
      </c>
      <c r="E191" s="13">
        <f t="shared" si="4"/>
        <v>63</v>
      </c>
      <c r="F191" s="13">
        <v>7.33</v>
      </c>
      <c r="G191" s="13">
        <f t="shared" si="5"/>
        <v>461.79</v>
      </c>
      <c r="H191" s="13"/>
      <c r="I191" s="109"/>
      <c r="J191" s="50"/>
      <c r="K191" s="13">
        <f>апр.25!K191+май.25!H191-май.25!G191</f>
        <v>538.21</v>
      </c>
    </row>
    <row r="192" spans="1:11" x14ac:dyDescent="0.25">
      <c r="A192" s="111"/>
      <c r="B192" s="109">
        <v>189</v>
      </c>
      <c r="C192" s="12">
        <v>5943</v>
      </c>
      <c r="D192" s="12">
        <v>5943</v>
      </c>
      <c r="E192" s="13">
        <f t="shared" si="4"/>
        <v>0</v>
      </c>
      <c r="F192" s="13">
        <v>7.33</v>
      </c>
      <c r="G192" s="13">
        <f t="shared" si="5"/>
        <v>0</v>
      </c>
      <c r="H192" s="13"/>
      <c r="I192" s="109"/>
      <c r="J192" s="50"/>
      <c r="K192" s="13">
        <f>апр.25!K192+май.25!H192-май.25!G192</f>
        <v>-608.39</v>
      </c>
    </row>
    <row r="193" spans="1:11" x14ac:dyDescent="0.25">
      <c r="A193" s="111"/>
      <c r="B193" s="109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109"/>
      <c r="J193" s="50"/>
      <c r="K193" s="13">
        <f>апр.25!K193+май.25!H193-май.25!G193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109"/>
      <c r="J194" s="50"/>
      <c r="K194" s="13">
        <f>апр.25!K194+май.25!H194-май.25!G194</f>
        <v>0</v>
      </c>
    </row>
    <row r="195" spans="1:11" x14ac:dyDescent="0.25">
      <c r="A195" s="111"/>
      <c r="B195" s="109">
        <v>192</v>
      </c>
      <c r="C195" s="12">
        <v>7179</v>
      </c>
      <c r="D195" s="12">
        <v>7367</v>
      </c>
      <c r="E195" s="13">
        <f t="shared" si="4"/>
        <v>188</v>
      </c>
      <c r="F195" s="13">
        <v>7.33</v>
      </c>
      <c r="G195" s="13">
        <f t="shared" si="5"/>
        <v>1378.04</v>
      </c>
      <c r="H195" s="13"/>
      <c r="I195" s="109"/>
      <c r="J195" s="50"/>
      <c r="K195" s="13">
        <f>апр.25!K195+май.25!H195-май.25!G195</f>
        <v>-1378.04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109">
        <v>10476</v>
      </c>
      <c r="J196" s="50">
        <v>45782</v>
      </c>
      <c r="K196" s="13">
        <f>апр.25!K196+май.25!H196-май.25!G196</f>
        <v>4000</v>
      </c>
    </row>
    <row r="197" spans="1:11" x14ac:dyDescent="0.25">
      <c r="A197" s="111"/>
      <c r="B197" s="109">
        <v>194</v>
      </c>
      <c r="C197" s="12">
        <v>7695</v>
      </c>
      <c r="D197" s="12">
        <v>7777</v>
      </c>
      <c r="E197" s="13">
        <f t="shared" si="4"/>
        <v>82</v>
      </c>
      <c r="F197" s="13">
        <v>7.33</v>
      </c>
      <c r="G197" s="13">
        <f t="shared" si="5"/>
        <v>601.06000000000006</v>
      </c>
      <c r="H197" s="13"/>
      <c r="I197" s="109"/>
      <c r="J197" s="50"/>
      <c r="K197" s="13">
        <f>апр.25!K197+май.25!H197-май.25!G197</f>
        <v>-1048.19</v>
      </c>
    </row>
    <row r="198" spans="1:11" x14ac:dyDescent="0.25">
      <c r="A198" s="111"/>
      <c r="B198" s="109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109"/>
      <c r="J198" s="50"/>
      <c r="K198" s="13">
        <f>апр.25!K198+май.25!H198-май.25!G198</f>
        <v>0</v>
      </c>
    </row>
    <row r="199" spans="1:11" x14ac:dyDescent="0.25">
      <c r="A199" s="111"/>
      <c r="B199" s="109">
        <v>196</v>
      </c>
      <c r="C199" s="12">
        <v>19596</v>
      </c>
      <c r="D199" s="12">
        <v>20108</v>
      </c>
      <c r="E199" s="13">
        <f t="shared" si="4"/>
        <v>512</v>
      </c>
      <c r="F199" s="70">
        <v>5.13</v>
      </c>
      <c r="G199" s="13">
        <f t="shared" si="5"/>
        <v>2626.56</v>
      </c>
      <c r="H199" s="13">
        <v>3591.75</v>
      </c>
      <c r="I199" s="109">
        <v>927552</v>
      </c>
      <c r="J199" s="50">
        <v>45784</v>
      </c>
      <c r="K199" s="13">
        <f>апр.25!K199+май.25!H199-май.25!G199</f>
        <v>-3333.5800000000004</v>
      </c>
    </row>
    <row r="200" spans="1:11" x14ac:dyDescent="0.25">
      <c r="A200" s="111"/>
      <c r="B200" s="109">
        <v>197</v>
      </c>
      <c r="C200" s="12">
        <v>41</v>
      </c>
      <c r="D200" s="12">
        <v>42</v>
      </c>
      <c r="E200" s="13">
        <f t="shared" si="4"/>
        <v>1</v>
      </c>
      <c r="F200" s="13">
        <v>7.33</v>
      </c>
      <c r="G200" s="13">
        <f t="shared" si="5"/>
        <v>7.33</v>
      </c>
      <c r="H200" s="13"/>
      <c r="I200" s="109"/>
      <c r="J200" s="50"/>
      <c r="K200" s="13">
        <f>апр.25!K200+май.25!H200-май.25!G200</f>
        <v>-234.56</v>
      </c>
    </row>
    <row r="201" spans="1:11" x14ac:dyDescent="0.25">
      <c r="A201" s="111"/>
      <c r="B201" s="109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109"/>
      <c r="J201" s="50"/>
      <c r="K201" s="13">
        <f>апр.25!K201+май.25!H201-май.25!G201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109"/>
      <c r="J202" s="50"/>
      <c r="K202" s="13">
        <f>апр.25!K202+май.25!H202-май.25!G202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109"/>
      <c r="J203" s="50"/>
      <c r="K203" s="13">
        <f>апр.25!K203+май.25!H203-май.25!G203</f>
        <v>0</v>
      </c>
    </row>
    <row r="204" spans="1:11" x14ac:dyDescent="0.25">
      <c r="A204" s="111"/>
      <c r="B204" s="109">
        <v>201</v>
      </c>
      <c r="C204" s="12">
        <v>16124</v>
      </c>
      <c r="D204" s="12">
        <v>16537</v>
      </c>
      <c r="E204" s="13">
        <f t="shared" si="4"/>
        <v>413</v>
      </c>
      <c r="F204" s="68">
        <v>5.13</v>
      </c>
      <c r="G204" s="13">
        <f t="shared" si="5"/>
        <v>2118.69</v>
      </c>
      <c r="H204" s="13"/>
      <c r="I204" s="109"/>
      <c r="J204" s="50"/>
      <c r="K204" s="13">
        <f>апр.25!K204+май.25!H204-май.25!G204</f>
        <v>15292.289999999999</v>
      </c>
    </row>
    <row r="205" spans="1:11" x14ac:dyDescent="0.25">
      <c r="A205" s="111"/>
      <c r="B205" s="109">
        <v>202</v>
      </c>
      <c r="C205" s="12">
        <v>1228</v>
      </c>
      <c r="D205" s="12">
        <v>1228</v>
      </c>
      <c r="E205" s="13">
        <f t="shared" si="4"/>
        <v>0</v>
      </c>
      <c r="F205" s="13">
        <v>7.33</v>
      </c>
      <c r="G205" s="13">
        <f t="shared" si="5"/>
        <v>0</v>
      </c>
      <c r="H205" s="13"/>
      <c r="I205" s="109"/>
      <c r="J205" s="50"/>
      <c r="K205" s="13">
        <f>апр.25!K205+май.25!H205-май.25!G205</f>
        <v>0</v>
      </c>
    </row>
    <row r="206" spans="1:11" x14ac:dyDescent="0.25">
      <c r="A206" s="111"/>
      <c r="B206" s="109">
        <v>203</v>
      </c>
      <c r="C206" s="12">
        <v>5368</v>
      </c>
      <c r="D206" s="12">
        <v>5663</v>
      </c>
      <c r="E206" s="13">
        <f t="shared" ref="E206:E269" si="6">D206-C206</f>
        <v>295</v>
      </c>
      <c r="F206" s="13">
        <v>7.33</v>
      </c>
      <c r="G206" s="13">
        <f t="shared" ref="G206:G269" si="7">F206*E206</f>
        <v>2162.35</v>
      </c>
      <c r="H206" s="13"/>
      <c r="I206" s="109"/>
      <c r="J206" s="50"/>
      <c r="K206" s="13">
        <f>апр.25!K206+май.25!H206-май.25!G206</f>
        <v>2356.1299999999987</v>
      </c>
    </row>
    <row r="207" spans="1:11" x14ac:dyDescent="0.25">
      <c r="A207" s="111"/>
      <c r="B207" s="109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109"/>
      <c r="J207" s="50"/>
      <c r="K207" s="13">
        <f>апр.25!K207+май.25!H207-май.25!G207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109"/>
      <c r="J208" s="50"/>
      <c r="K208" s="13">
        <f>апр.25!K208+май.25!H208-май.25!G208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109"/>
      <c r="J209" s="50"/>
      <c r="K209" s="13">
        <f>апр.25!K209+май.25!H209-май.25!G209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109"/>
      <c r="J210" s="50"/>
      <c r="K210" s="13">
        <f>апр.25!K210+май.25!H210-май.25!G210</f>
        <v>0</v>
      </c>
    </row>
    <row r="211" spans="1:11" x14ac:dyDescent="0.25">
      <c r="A211" s="111"/>
      <c r="B211" s="109">
        <v>209</v>
      </c>
      <c r="C211" s="12">
        <v>7831</v>
      </c>
      <c r="D211" s="12">
        <v>8038</v>
      </c>
      <c r="E211" s="13">
        <f t="shared" si="6"/>
        <v>207</v>
      </c>
      <c r="F211" s="13">
        <v>7.33</v>
      </c>
      <c r="G211" s="13">
        <f t="shared" si="7"/>
        <v>1517.31</v>
      </c>
      <c r="H211" s="13">
        <v>1788.52</v>
      </c>
      <c r="I211" s="109">
        <v>244432</v>
      </c>
      <c r="J211" s="50">
        <v>45782</v>
      </c>
      <c r="K211" s="13">
        <f>апр.25!K211+май.25!H211-май.25!G211</f>
        <v>-1026.2</v>
      </c>
    </row>
    <row r="212" spans="1:11" x14ac:dyDescent="0.25">
      <c r="A212" s="111"/>
      <c r="B212" s="109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109"/>
      <c r="J212" s="50"/>
      <c r="K212" s="13">
        <f>апр.25!K212+май.25!H212-май.25!G212</f>
        <v>0</v>
      </c>
    </row>
    <row r="213" spans="1:11" x14ac:dyDescent="0.25">
      <c r="A213" s="111"/>
      <c r="B213" s="109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109"/>
      <c r="J213" s="50"/>
      <c r="K213" s="13">
        <f>апр.25!K213+май.25!H213-май.25!G213</f>
        <v>0</v>
      </c>
    </row>
    <row r="214" spans="1:11" x14ac:dyDescent="0.25">
      <c r="A214" s="111"/>
      <c r="B214" s="109">
        <v>212</v>
      </c>
      <c r="C214" s="12">
        <v>3145</v>
      </c>
      <c r="D214" s="12">
        <v>3331</v>
      </c>
      <c r="E214" s="13">
        <f t="shared" si="6"/>
        <v>186</v>
      </c>
      <c r="F214" s="13">
        <v>7.33</v>
      </c>
      <c r="G214" s="13">
        <f t="shared" si="7"/>
        <v>1363.38</v>
      </c>
      <c r="H214" s="13"/>
      <c r="I214" s="109"/>
      <c r="J214" s="50"/>
      <c r="K214" s="13">
        <f>апр.25!K214+май.25!H214-май.25!G214</f>
        <v>-394.31999999999994</v>
      </c>
    </row>
    <row r="215" spans="1:11" x14ac:dyDescent="0.25">
      <c r="A215" s="111"/>
      <c r="B215" s="109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109"/>
      <c r="J215" s="50"/>
      <c r="K215" s="13">
        <f>апр.25!K215+май.25!H215-май.25!G215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109"/>
      <c r="J216" s="50"/>
      <c r="K216" s="13">
        <f>апр.25!K216+май.25!H216-май.25!G216</f>
        <v>0</v>
      </c>
    </row>
    <row r="217" spans="1:11" x14ac:dyDescent="0.25">
      <c r="A217" s="111"/>
      <c r="B217" s="109">
        <v>215</v>
      </c>
      <c r="C217" s="12">
        <v>35</v>
      </c>
      <c r="D217" s="12">
        <v>42</v>
      </c>
      <c r="E217" s="13">
        <f t="shared" si="6"/>
        <v>7</v>
      </c>
      <c r="F217" s="13">
        <v>7.33</v>
      </c>
      <c r="G217" s="13">
        <f t="shared" si="7"/>
        <v>51.31</v>
      </c>
      <c r="H217" s="13"/>
      <c r="I217" s="109"/>
      <c r="J217" s="50"/>
      <c r="K217" s="13">
        <f>апр.25!K217+май.25!H217-май.25!G217</f>
        <v>-139.27000000000001</v>
      </c>
    </row>
    <row r="218" spans="1:11" x14ac:dyDescent="0.25">
      <c r="A218" s="111"/>
      <c r="B218" s="109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109"/>
      <c r="J218" s="50"/>
      <c r="K218" s="13">
        <f>апр.25!K218+май.25!H218-май.25!G218</f>
        <v>0</v>
      </c>
    </row>
    <row r="219" spans="1:11" x14ac:dyDescent="0.25">
      <c r="A219" s="51"/>
      <c r="B219" s="109">
        <v>217</v>
      </c>
      <c r="C219" s="12">
        <v>5</v>
      </c>
      <c r="D219" s="12">
        <v>483</v>
      </c>
      <c r="E219" s="13">
        <f t="shared" si="6"/>
        <v>478</v>
      </c>
      <c r="F219" s="13">
        <v>7.33</v>
      </c>
      <c r="G219" s="13">
        <f t="shared" si="7"/>
        <v>3503.7400000000002</v>
      </c>
      <c r="H219" s="13"/>
      <c r="I219" s="109"/>
      <c r="J219" s="50"/>
      <c r="K219" s="13">
        <f>апр.25!K219+май.25!H219-май.25!G219</f>
        <v>-3503.7400000000002</v>
      </c>
    </row>
    <row r="220" spans="1:11" x14ac:dyDescent="0.25">
      <c r="A220" s="111"/>
      <c r="B220" s="109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109"/>
      <c r="J220" s="50"/>
      <c r="K220" s="13">
        <f>апр.25!K220+май.25!H220-май.25!G220</f>
        <v>0</v>
      </c>
    </row>
    <row r="221" spans="1:11" x14ac:dyDescent="0.25">
      <c r="A221" s="111"/>
      <c r="B221" s="109">
        <v>219</v>
      </c>
      <c r="C221" s="12">
        <v>4330</v>
      </c>
      <c r="D221" s="12">
        <v>4335</v>
      </c>
      <c r="E221" s="13">
        <f t="shared" si="6"/>
        <v>5</v>
      </c>
      <c r="F221" s="13">
        <v>7.33</v>
      </c>
      <c r="G221" s="13">
        <f t="shared" si="7"/>
        <v>36.65</v>
      </c>
      <c r="H221" s="13"/>
      <c r="I221" s="109"/>
      <c r="J221" s="50"/>
      <c r="K221" s="13">
        <f>апр.25!K221+май.25!H221-май.25!G221</f>
        <v>-1986.4300000000003</v>
      </c>
    </row>
    <row r="222" spans="1:11" x14ac:dyDescent="0.25">
      <c r="A222" s="111"/>
      <c r="B222" s="109">
        <v>220</v>
      </c>
      <c r="C222" s="12">
        <v>7174</v>
      </c>
      <c r="D222" s="12">
        <v>8291</v>
      </c>
      <c r="E222" s="13">
        <f t="shared" si="6"/>
        <v>1117</v>
      </c>
      <c r="F222" s="13">
        <v>7.33</v>
      </c>
      <c r="G222" s="13">
        <f t="shared" si="7"/>
        <v>8187.61</v>
      </c>
      <c r="H222" s="13"/>
      <c r="I222" s="109"/>
      <c r="J222" s="50"/>
      <c r="K222" s="13">
        <f>апр.25!K222+май.25!H222-май.25!G222</f>
        <v>-17420.29</v>
      </c>
    </row>
    <row r="223" spans="1:11" x14ac:dyDescent="0.25">
      <c r="A223" s="111"/>
      <c r="B223" s="109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109"/>
      <c r="J223" s="50"/>
      <c r="K223" s="13">
        <f>апр.25!K223+май.25!H223-май.25!G223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109"/>
      <c r="J224" s="50"/>
      <c r="K224" s="13">
        <f>апр.25!K224+май.25!H224-май.25!G224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109"/>
      <c r="J225" s="50"/>
      <c r="K225" s="13">
        <f>апр.25!K225+май.25!H225-май.25!G225</f>
        <v>0</v>
      </c>
    </row>
    <row r="226" spans="1:11" x14ac:dyDescent="0.25">
      <c r="A226" s="111"/>
      <c r="B226" s="109">
        <v>224</v>
      </c>
      <c r="C226" s="12">
        <v>12846</v>
      </c>
      <c r="D226" s="12">
        <v>12846</v>
      </c>
      <c r="E226" s="13">
        <f t="shared" si="6"/>
        <v>0</v>
      </c>
      <c r="F226" s="13">
        <v>7.33</v>
      </c>
      <c r="G226" s="13">
        <f t="shared" si="7"/>
        <v>0</v>
      </c>
      <c r="H226" s="13"/>
      <c r="I226" s="109"/>
      <c r="J226" s="50"/>
      <c r="K226" s="13">
        <f>апр.25!K226+май.25!H226-май.25!G226</f>
        <v>0</v>
      </c>
    </row>
    <row r="227" spans="1:11" x14ac:dyDescent="0.25">
      <c r="A227" s="111"/>
      <c r="B227" s="109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109"/>
      <c r="J227" s="50"/>
      <c r="K227" s="13">
        <f>апр.25!K227+май.25!H227-май.25!G227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109"/>
      <c r="J228" s="50"/>
      <c r="K228" s="13">
        <f>апр.25!K228+май.25!H228-май.25!G228</f>
        <v>0</v>
      </c>
    </row>
    <row r="229" spans="1:11" x14ac:dyDescent="0.25">
      <c r="A229" s="111"/>
      <c r="B229" s="109">
        <v>227</v>
      </c>
      <c r="C229" s="12">
        <v>15567</v>
      </c>
      <c r="D229" s="12">
        <v>15938</v>
      </c>
      <c r="E229" s="13">
        <f t="shared" si="6"/>
        <v>371</v>
      </c>
      <c r="F229" s="13">
        <v>7.33</v>
      </c>
      <c r="G229" s="13">
        <f t="shared" si="7"/>
        <v>2719.43</v>
      </c>
      <c r="H229" s="13">
        <v>15000</v>
      </c>
      <c r="I229" s="109">
        <v>532766.48433100001</v>
      </c>
      <c r="J229" s="50" t="s">
        <v>73</v>
      </c>
      <c r="K229" s="13">
        <f>апр.25!K229+май.25!H229-май.25!G229</f>
        <v>3819.2699999999991</v>
      </c>
    </row>
    <row r="230" spans="1:11" x14ac:dyDescent="0.25">
      <c r="A230" s="111"/>
      <c r="B230" s="109">
        <v>228</v>
      </c>
      <c r="C230" s="12">
        <v>3270</v>
      </c>
      <c r="D230" s="12">
        <v>3394</v>
      </c>
      <c r="E230" s="13">
        <f t="shared" si="6"/>
        <v>124</v>
      </c>
      <c r="F230" s="13">
        <v>7.33</v>
      </c>
      <c r="G230" s="13">
        <f t="shared" si="7"/>
        <v>908.92</v>
      </c>
      <c r="H230" s="13"/>
      <c r="I230" s="109"/>
      <c r="J230" s="50"/>
      <c r="K230" s="13">
        <f>апр.25!K230+май.25!H230-май.25!G230</f>
        <v>-109.0100000000001</v>
      </c>
    </row>
    <row r="231" spans="1:11" x14ac:dyDescent="0.25">
      <c r="A231" s="111"/>
      <c r="B231" s="109">
        <v>229</v>
      </c>
      <c r="C231" s="12">
        <v>2085</v>
      </c>
      <c r="D231" s="12">
        <v>2138</v>
      </c>
      <c r="E231" s="13">
        <f t="shared" si="6"/>
        <v>53</v>
      </c>
      <c r="F231" s="13">
        <v>7.33</v>
      </c>
      <c r="G231" s="13">
        <f t="shared" si="7"/>
        <v>388.49</v>
      </c>
      <c r="H231" s="13"/>
      <c r="I231" s="109"/>
      <c r="J231" s="50"/>
      <c r="K231" s="13">
        <f>апр.25!K231+май.25!H231-май.25!G231</f>
        <v>-279.0200000000001</v>
      </c>
    </row>
    <row r="232" spans="1:11" x14ac:dyDescent="0.25">
      <c r="A232" s="111"/>
      <c r="B232" s="109">
        <v>230</v>
      </c>
      <c r="C232" s="12">
        <v>1486</v>
      </c>
      <c r="D232" s="12">
        <v>1542</v>
      </c>
      <c r="E232" s="13">
        <f t="shared" si="6"/>
        <v>56</v>
      </c>
      <c r="F232" s="13">
        <v>7.33</v>
      </c>
      <c r="G232" s="13">
        <f t="shared" si="7"/>
        <v>410.48</v>
      </c>
      <c r="H232" s="13"/>
      <c r="I232" s="109"/>
      <c r="J232" s="50"/>
      <c r="K232" s="13">
        <f>апр.25!K232+май.25!H232-май.25!G232</f>
        <v>-665</v>
      </c>
    </row>
    <row r="233" spans="1:11" x14ac:dyDescent="0.25">
      <c r="A233" s="111"/>
      <c r="B233" s="109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109"/>
      <c r="J233" s="50"/>
      <c r="K233" s="13">
        <f>апр.25!K233+май.25!H233-май.25!G233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109"/>
      <c r="J234" s="50"/>
      <c r="K234" s="13">
        <f>апр.25!K234+май.25!H234-май.25!G234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109"/>
      <c r="J235" s="50"/>
      <c r="K235" s="13">
        <f>апр.25!K235+май.25!H235-май.25!G235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109"/>
      <c r="J236" s="50"/>
      <c r="K236" s="13">
        <f>апр.25!K236+май.25!H236-май.25!G236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109"/>
      <c r="J237" s="50"/>
      <c r="K237" s="13">
        <f>апр.25!K237+май.25!H237-май.25!G237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109"/>
      <c r="J238" s="50"/>
      <c r="K238" s="13">
        <f>апр.25!K238+май.25!H238-май.25!G238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109"/>
      <c r="J239" s="50"/>
      <c r="K239" s="13">
        <f>апр.25!K239+май.25!H239-май.25!G239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109"/>
      <c r="J240" s="50"/>
      <c r="K240" s="13">
        <f>апр.25!K240+май.25!H240-май.25!G240</f>
        <v>0</v>
      </c>
    </row>
    <row r="241" spans="1:11" x14ac:dyDescent="0.25">
      <c r="A241" s="111"/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109"/>
      <c r="J241" s="50"/>
      <c r="K241" s="13">
        <f>апр.25!K241+май.25!H241-май.25!G241</f>
        <v>0</v>
      </c>
    </row>
    <row r="242" spans="1:11" x14ac:dyDescent="0.25">
      <c r="A242" s="111"/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109"/>
      <c r="J242" s="50"/>
      <c r="K242" s="13">
        <f>апр.25!K242+май.25!H242-май.25!G242</f>
        <v>0</v>
      </c>
    </row>
    <row r="243" spans="1:11" x14ac:dyDescent="0.25">
      <c r="A243" s="111"/>
      <c r="B243" s="109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109"/>
      <c r="J243" s="50"/>
      <c r="K243" s="13">
        <f>апр.25!K243+май.25!H243-май.25!G243</f>
        <v>0</v>
      </c>
    </row>
    <row r="244" spans="1:11" x14ac:dyDescent="0.25">
      <c r="A244" s="111"/>
      <c r="B244" s="109">
        <v>242</v>
      </c>
      <c r="C244" s="12">
        <v>15749</v>
      </c>
      <c r="D244" s="12">
        <v>16797</v>
      </c>
      <c r="E244" s="13">
        <f t="shared" si="6"/>
        <v>1048</v>
      </c>
      <c r="F244" s="70">
        <v>5.13</v>
      </c>
      <c r="G244" s="13">
        <f t="shared" si="7"/>
        <v>5376.24</v>
      </c>
      <c r="H244" s="13"/>
      <c r="I244" s="109"/>
      <c r="J244" s="50"/>
      <c r="K244" s="13">
        <f>апр.25!K244+май.25!H244-май.25!G244</f>
        <v>82195.72</v>
      </c>
    </row>
    <row r="245" spans="1:11" x14ac:dyDescent="0.25">
      <c r="A245" s="111"/>
      <c r="B245" s="109">
        <v>243</v>
      </c>
      <c r="C245" s="12">
        <v>31046</v>
      </c>
      <c r="D245" s="12">
        <v>31354</v>
      </c>
      <c r="E245" s="13">
        <f t="shared" si="6"/>
        <v>308</v>
      </c>
      <c r="F245" s="68">
        <v>5.13</v>
      </c>
      <c r="G245" s="13">
        <f t="shared" si="7"/>
        <v>1580.04</v>
      </c>
      <c r="H245" s="13">
        <v>3000</v>
      </c>
      <c r="I245" s="109">
        <v>978398</v>
      </c>
      <c r="J245" s="50">
        <v>45787</v>
      </c>
      <c r="K245" s="13">
        <f>апр.25!K245+май.25!H245-май.25!G245</f>
        <v>-1450.2199999999998</v>
      </c>
    </row>
    <row r="246" spans="1:11" x14ac:dyDescent="0.25">
      <c r="A246" s="111"/>
      <c r="B246" s="109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109"/>
      <c r="J246" s="50"/>
      <c r="K246" s="13">
        <f>апр.25!K246+май.25!H246-май.25!G246</f>
        <v>0</v>
      </c>
    </row>
    <row r="247" spans="1:11" x14ac:dyDescent="0.25">
      <c r="A247" s="111"/>
      <c r="B247" s="109">
        <v>245</v>
      </c>
      <c r="C247" s="12">
        <v>55818</v>
      </c>
      <c r="D247" s="12">
        <v>56208</v>
      </c>
      <c r="E247" s="13">
        <f t="shared" si="6"/>
        <v>390</v>
      </c>
      <c r="F247" s="68">
        <v>5.13</v>
      </c>
      <c r="G247" s="13">
        <f t="shared" si="7"/>
        <v>2000.7</v>
      </c>
      <c r="H247" s="13"/>
      <c r="I247" s="109"/>
      <c r="J247" s="50"/>
      <c r="K247" s="13">
        <f>апр.25!K247+май.25!H247-май.25!G247</f>
        <v>-13894.84</v>
      </c>
    </row>
    <row r="248" spans="1:11" x14ac:dyDescent="0.25">
      <c r="A248" s="111"/>
      <c r="B248" s="109">
        <v>246</v>
      </c>
      <c r="C248" s="12">
        <v>80129</v>
      </c>
      <c r="D248" s="12">
        <v>80980</v>
      </c>
      <c r="E248" s="13">
        <f t="shared" si="6"/>
        <v>851</v>
      </c>
      <c r="F248" s="68">
        <v>5.13</v>
      </c>
      <c r="G248" s="13">
        <f t="shared" si="7"/>
        <v>4365.63</v>
      </c>
      <c r="H248" s="13">
        <v>5000</v>
      </c>
      <c r="I248" s="109">
        <v>733216</v>
      </c>
      <c r="J248" s="50">
        <v>45793</v>
      </c>
      <c r="K248" s="13">
        <f>апр.25!K248+май.25!H248-май.25!G248</f>
        <v>7344.05</v>
      </c>
    </row>
    <row r="249" spans="1:11" x14ac:dyDescent="0.25">
      <c r="A249" s="111"/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109"/>
      <c r="J249" s="50"/>
      <c r="K249" s="13">
        <f>апр.25!K249+май.25!H249-май.25!G249</f>
        <v>1400</v>
      </c>
    </row>
    <row r="250" spans="1:11" x14ac:dyDescent="0.25">
      <c r="A250" s="111"/>
      <c r="B250" s="109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109"/>
      <c r="J250" s="50"/>
      <c r="K250" s="13">
        <f>апр.25!K250+май.25!H250-май.25!G250</f>
        <v>0</v>
      </c>
    </row>
    <row r="251" spans="1:11" x14ac:dyDescent="0.25">
      <c r="A251" s="111"/>
      <c r="B251" s="109">
        <v>249</v>
      </c>
      <c r="C251" s="12">
        <v>37843</v>
      </c>
      <c r="D251" s="12">
        <v>38605</v>
      </c>
      <c r="E251" s="13">
        <f t="shared" si="6"/>
        <v>762</v>
      </c>
      <c r="F251" s="68">
        <v>0</v>
      </c>
      <c r="G251" s="13">
        <f t="shared" si="7"/>
        <v>0</v>
      </c>
      <c r="H251" s="13"/>
      <c r="I251" s="109"/>
      <c r="J251" s="50"/>
      <c r="K251" s="13">
        <f>апр.25!K251+май.25!H251-май.25!G251</f>
        <v>0</v>
      </c>
    </row>
    <row r="252" spans="1:11" x14ac:dyDescent="0.25">
      <c r="A252" s="111"/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109"/>
      <c r="J252" s="50"/>
      <c r="K252" s="13">
        <f>апр.25!K252+май.25!H252-май.25!G252</f>
        <v>-29.32</v>
      </c>
    </row>
    <row r="253" spans="1:11" x14ac:dyDescent="0.25">
      <c r="A253" s="51"/>
      <c r="B253" s="109">
        <v>251</v>
      </c>
      <c r="C253" s="12">
        <v>49803</v>
      </c>
      <c r="D253" s="12">
        <v>50349</v>
      </c>
      <c r="E253" s="13">
        <f t="shared" si="6"/>
        <v>546</v>
      </c>
      <c r="F253" s="68">
        <v>5.13</v>
      </c>
      <c r="G253" s="13">
        <f t="shared" si="7"/>
        <v>2800.98</v>
      </c>
      <c r="H253" s="13"/>
      <c r="I253" s="109"/>
      <c r="J253" s="50"/>
      <c r="K253" s="13">
        <f>апр.25!K253+май.25!H253-май.25!G253</f>
        <v>-7847.6200000000008</v>
      </c>
    </row>
    <row r="254" spans="1:11" x14ac:dyDescent="0.25">
      <c r="A254" s="111"/>
      <c r="B254" s="109">
        <v>252</v>
      </c>
      <c r="C254" s="12">
        <v>11</v>
      </c>
      <c r="D254" s="12">
        <v>15</v>
      </c>
      <c r="E254" s="13">
        <f t="shared" si="6"/>
        <v>4</v>
      </c>
      <c r="F254" s="13">
        <v>7.33</v>
      </c>
      <c r="G254" s="13">
        <f t="shared" si="7"/>
        <v>29.32</v>
      </c>
      <c r="H254" s="13"/>
      <c r="I254" s="109"/>
      <c r="J254" s="50"/>
      <c r="K254" s="13">
        <f>апр.25!K254+май.25!H254-май.25!G254</f>
        <v>-36.65</v>
      </c>
    </row>
    <row r="255" spans="1:11" x14ac:dyDescent="0.25">
      <c r="A255" s="111"/>
      <c r="B255" s="109">
        <v>253</v>
      </c>
      <c r="C255" s="12">
        <v>3438</v>
      </c>
      <c r="D255" s="12">
        <v>3510</v>
      </c>
      <c r="E255" s="13">
        <f t="shared" si="6"/>
        <v>72</v>
      </c>
      <c r="F255" s="13">
        <v>7.33</v>
      </c>
      <c r="G255" s="13">
        <f t="shared" si="7"/>
        <v>527.76</v>
      </c>
      <c r="H255" s="13"/>
      <c r="I255" s="109"/>
      <c r="J255" s="50"/>
      <c r="K255" s="13">
        <f>апр.25!K255+май.25!H255-май.25!G255</f>
        <v>-1925.7599999999998</v>
      </c>
    </row>
    <row r="256" spans="1:11" x14ac:dyDescent="0.25">
      <c r="A256" s="111"/>
      <c r="B256" s="109">
        <v>254</v>
      </c>
      <c r="C256" s="12">
        <v>39</v>
      </c>
      <c r="D256" s="12">
        <v>39</v>
      </c>
      <c r="E256" s="13">
        <f t="shared" si="6"/>
        <v>0</v>
      </c>
      <c r="F256" s="13">
        <v>7.33</v>
      </c>
      <c r="G256" s="13">
        <f t="shared" si="7"/>
        <v>0</v>
      </c>
      <c r="H256" s="13"/>
      <c r="I256" s="109"/>
      <c r="J256" s="50"/>
      <c r="K256" s="13">
        <f>апр.25!K256+май.25!H256-май.25!G256</f>
        <v>1000</v>
      </c>
    </row>
    <row r="257" spans="1:11" x14ac:dyDescent="0.25">
      <c r="A257" s="111"/>
      <c r="B257" s="109">
        <v>256</v>
      </c>
      <c r="C257" s="12">
        <v>1199</v>
      </c>
      <c r="D257" s="12">
        <v>1264</v>
      </c>
      <c r="E257" s="13">
        <f t="shared" si="6"/>
        <v>65</v>
      </c>
      <c r="F257" s="13">
        <v>7.33</v>
      </c>
      <c r="G257" s="13">
        <f t="shared" si="7"/>
        <v>476.45</v>
      </c>
      <c r="H257" s="13"/>
      <c r="I257" s="109"/>
      <c r="J257" s="50"/>
      <c r="K257" s="13">
        <f>апр.25!K257+май.25!H257-май.25!G257</f>
        <v>-476.45</v>
      </c>
    </row>
    <row r="258" spans="1:11" x14ac:dyDescent="0.25">
      <c r="A258" s="111"/>
      <c r="B258" s="109">
        <v>258</v>
      </c>
      <c r="C258" s="12">
        <v>5955</v>
      </c>
      <c r="D258" s="12">
        <v>6095</v>
      </c>
      <c r="E258" s="13">
        <f t="shared" si="6"/>
        <v>140</v>
      </c>
      <c r="F258" s="70">
        <v>5.13</v>
      </c>
      <c r="G258" s="13">
        <f t="shared" si="7"/>
        <v>718.19999999999993</v>
      </c>
      <c r="H258" s="13">
        <v>7000</v>
      </c>
      <c r="I258" s="109">
        <v>581723</v>
      </c>
      <c r="J258" s="50">
        <v>45782</v>
      </c>
      <c r="K258" s="13">
        <f>апр.25!K258+май.25!H258-май.25!G258</f>
        <v>2772.53</v>
      </c>
    </row>
    <row r="259" spans="1:11" x14ac:dyDescent="0.25">
      <c r="A259" s="111"/>
      <c r="B259" s="109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109"/>
      <c r="J259" s="50"/>
      <c r="K259" s="13">
        <f>апр.25!K259+май.25!H259-май.25!G259</f>
        <v>0</v>
      </c>
    </row>
    <row r="260" spans="1:11" x14ac:dyDescent="0.25">
      <c r="A260" s="111"/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109"/>
      <c r="J260" s="50"/>
      <c r="K260" s="13">
        <f>апр.25!K260+май.25!H260-май.25!G260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109"/>
      <c r="J261" s="50"/>
      <c r="K261" s="13">
        <f>апр.25!K261+май.25!H261-май.25!G261</f>
        <v>0</v>
      </c>
    </row>
    <row r="262" spans="1:11" x14ac:dyDescent="0.25">
      <c r="A262" s="111"/>
      <c r="B262" s="109">
        <v>262</v>
      </c>
      <c r="C262" s="12"/>
      <c r="D262" s="12"/>
      <c r="E262" s="13">
        <f t="shared" si="6"/>
        <v>0</v>
      </c>
      <c r="F262" s="13">
        <v>7.33</v>
      </c>
      <c r="G262" s="13">
        <f t="shared" si="7"/>
        <v>0</v>
      </c>
      <c r="H262" s="13"/>
      <c r="I262" s="109"/>
      <c r="J262" s="50"/>
      <c r="K262" s="13">
        <f>апр.25!K262+май.25!H262-май.25!G262</f>
        <v>0</v>
      </c>
    </row>
    <row r="263" spans="1:11" x14ac:dyDescent="0.25">
      <c r="A263" s="111"/>
      <c r="B263" s="109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109"/>
      <c r="J263" s="50"/>
      <c r="K263" s="13">
        <f>апр.25!K263+май.25!H263-май.25!G263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109"/>
      <c r="J264" s="50"/>
      <c r="K264" s="13">
        <f>апр.25!K264+май.25!H264-май.25!G264</f>
        <v>0</v>
      </c>
    </row>
    <row r="265" spans="1:11" x14ac:dyDescent="0.25">
      <c r="A265" s="111"/>
      <c r="B265" s="109">
        <v>265</v>
      </c>
      <c r="C265" s="12">
        <v>1428</v>
      </c>
      <c r="D265" s="12">
        <v>1515</v>
      </c>
      <c r="E265" s="13">
        <f t="shared" si="6"/>
        <v>87</v>
      </c>
      <c r="F265" s="13">
        <v>7.33</v>
      </c>
      <c r="G265" s="13">
        <f t="shared" si="7"/>
        <v>637.71</v>
      </c>
      <c r="H265" s="13"/>
      <c r="I265" s="109"/>
      <c r="J265" s="50"/>
      <c r="K265" s="13">
        <f>апр.25!K265+май.25!H265-май.25!G265</f>
        <v>1120.8999999999999</v>
      </c>
    </row>
    <row r="266" spans="1:11" x14ac:dyDescent="0.25">
      <c r="A266" s="111"/>
      <c r="B266" s="109">
        <v>266</v>
      </c>
      <c r="C266" s="12">
        <v>26886</v>
      </c>
      <c r="D266" s="12">
        <v>27181</v>
      </c>
      <c r="E266" s="13">
        <f t="shared" si="6"/>
        <v>295</v>
      </c>
      <c r="F266" s="68">
        <v>5.13</v>
      </c>
      <c r="G266" s="13">
        <f t="shared" si="7"/>
        <v>1513.35</v>
      </c>
      <c r="H266" s="13">
        <v>5000</v>
      </c>
      <c r="I266" s="109">
        <v>683034</v>
      </c>
      <c r="J266" s="50">
        <v>45779</v>
      </c>
      <c r="K266" s="13">
        <f>апр.25!K266+май.25!H266-май.25!G266</f>
        <v>-4601.0300000000007</v>
      </c>
    </row>
    <row r="267" spans="1:11" x14ac:dyDescent="0.25">
      <c r="A267" s="20"/>
      <c r="B267" s="109">
        <v>267</v>
      </c>
      <c r="C267" s="12">
        <v>4094</v>
      </c>
      <c r="D267" s="12">
        <v>4263</v>
      </c>
      <c r="E267" s="13">
        <f t="shared" si="6"/>
        <v>169</v>
      </c>
      <c r="F267" s="13">
        <v>7.33</v>
      </c>
      <c r="G267" s="13">
        <f t="shared" si="7"/>
        <v>1238.77</v>
      </c>
      <c r="H267" s="13"/>
      <c r="I267" s="109"/>
      <c r="J267" s="50"/>
      <c r="K267" s="13">
        <f>апр.25!K267+май.25!H267-май.25!G267</f>
        <v>-5665.2999999999993</v>
      </c>
    </row>
    <row r="268" spans="1:11" x14ac:dyDescent="0.25">
      <c r="A268" s="111"/>
      <c r="B268" s="109">
        <v>268</v>
      </c>
      <c r="C268" s="12">
        <v>104280</v>
      </c>
      <c r="D268" s="12">
        <v>104470</v>
      </c>
      <c r="E268" s="13">
        <f t="shared" si="6"/>
        <v>190</v>
      </c>
      <c r="F268" s="68">
        <v>5.13</v>
      </c>
      <c r="G268" s="13">
        <f t="shared" si="7"/>
        <v>974.69999999999993</v>
      </c>
      <c r="H268" s="13">
        <v>6000</v>
      </c>
      <c r="I268" s="109">
        <v>172811</v>
      </c>
      <c r="J268" s="50">
        <v>45789</v>
      </c>
      <c r="K268" s="13">
        <f>апр.25!K268+май.25!H268-май.25!G268</f>
        <v>3156.5700000000015</v>
      </c>
    </row>
    <row r="269" spans="1:11" x14ac:dyDescent="0.25">
      <c r="A269" s="111"/>
      <c r="B269" s="109">
        <v>269</v>
      </c>
      <c r="C269" s="12">
        <v>129</v>
      </c>
      <c r="D269" s="12">
        <v>129</v>
      </c>
      <c r="E269" s="13">
        <f t="shared" si="6"/>
        <v>0</v>
      </c>
      <c r="F269" s="13">
        <v>7.33</v>
      </c>
      <c r="G269" s="13">
        <f t="shared" si="7"/>
        <v>0</v>
      </c>
      <c r="H269" s="13"/>
      <c r="I269" s="109"/>
      <c r="J269" s="50"/>
      <c r="K269" s="13">
        <f>апр.25!K269+май.25!H269-май.25!G269</f>
        <v>0</v>
      </c>
    </row>
    <row r="270" spans="1:11" x14ac:dyDescent="0.25">
      <c r="A270" s="111"/>
      <c r="B270" s="109">
        <v>270</v>
      </c>
      <c r="C270" s="12">
        <v>11743</v>
      </c>
      <c r="D270" s="12">
        <v>11743</v>
      </c>
      <c r="E270" s="13">
        <f t="shared" ref="E270:E334" si="8">D270-C270</f>
        <v>0</v>
      </c>
      <c r="F270" s="13">
        <v>7.33</v>
      </c>
      <c r="G270" s="13">
        <f t="shared" ref="G270:G334" si="9">F270*E270</f>
        <v>0</v>
      </c>
      <c r="H270" s="13"/>
      <c r="I270" s="109"/>
      <c r="J270" s="50"/>
      <c r="K270" s="13">
        <f>апр.25!K270+май.25!H270-май.25!G270</f>
        <v>6899.13</v>
      </c>
    </row>
    <row r="271" spans="1:11" x14ac:dyDescent="0.25">
      <c r="A271" s="111"/>
      <c r="B271" s="109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109"/>
      <c r="J271" s="50"/>
      <c r="K271" s="13">
        <f>апр.25!K271+май.25!H271-май.25!G271</f>
        <v>0</v>
      </c>
    </row>
    <row r="272" spans="1:11" x14ac:dyDescent="0.25">
      <c r="A272" s="111"/>
      <c r="B272" s="109">
        <v>273</v>
      </c>
      <c r="C272" s="12">
        <v>55978</v>
      </c>
      <c r="D272" s="12">
        <v>56818</v>
      </c>
      <c r="E272" s="13">
        <f t="shared" si="8"/>
        <v>840</v>
      </c>
      <c r="F272" s="13">
        <v>7.33</v>
      </c>
      <c r="G272" s="13">
        <f t="shared" si="9"/>
        <v>6157.2</v>
      </c>
      <c r="H272" s="13"/>
      <c r="I272" s="109"/>
      <c r="J272" s="50"/>
      <c r="K272" s="13">
        <f>апр.25!K272+май.25!H272-май.25!G272</f>
        <v>-72493.7</v>
      </c>
    </row>
    <row r="273" spans="1:11" x14ac:dyDescent="0.25">
      <c r="A273" s="111"/>
      <c r="B273" s="109">
        <v>274</v>
      </c>
      <c r="C273" s="12">
        <v>105794</v>
      </c>
      <c r="D273" s="12">
        <v>106980</v>
      </c>
      <c r="E273" s="13">
        <f t="shared" si="8"/>
        <v>1186</v>
      </c>
      <c r="F273" s="68">
        <v>5.13</v>
      </c>
      <c r="G273" s="13">
        <f t="shared" si="9"/>
        <v>6084.18</v>
      </c>
      <c r="H273" s="13">
        <v>22377.06</v>
      </c>
      <c r="I273" s="109">
        <v>398848</v>
      </c>
      <c r="J273" s="50">
        <v>45787</v>
      </c>
      <c r="K273" s="13">
        <f>апр.25!K273+май.25!H273-май.25!G273</f>
        <v>21864.060000000005</v>
      </c>
    </row>
    <row r="274" spans="1:11" x14ac:dyDescent="0.25">
      <c r="A274" s="111"/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109"/>
      <c r="J274" s="50"/>
      <c r="K274" s="13">
        <f>апр.25!K274+май.25!H274-май.25!G274</f>
        <v>0</v>
      </c>
    </row>
    <row r="275" spans="1:11" x14ac:dyDescent="0.25">
      <c r="A275" s="111"/>
      <c r="B275" s="109">
        <v>276</v>
      </c>
      <c r="C275" s="12">
        <v>104882</v>
      </c>
      <c r="D275" s="12">
        <v>105401</v>
      </c>
      <c r="E275" s="13">
        <f t="shared" si="8"/>
        <v>519</v>
      </c>
      <c r="F275" s="68">
        <v>5.13</v>
      </c>
      <c r="G275" s="13">
        <f t="shared" si="9"/>
        <v>2662.47</v>
      </c>
      <c r="H275" s="13"/>
      <c r="I275" s="109"/>
      <c r="J275" s="50"/>
      <c r="K275" s="13">
        <f>апр.25!K275+май.25!H275-май.25!G275</f>
        <v>6598.2200000000012</v>
      </c>
    </row>
    <row r="276" spans="1:11" x14ac:dyDescent="0.25">
      <c r="A276" s="111"/>
      <c r="B276" s="109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109"/>
      <c r="J276" s="50"/>
      <c r="K276" s="13">
        <f>апр.25!K276+май.25!H276-май.25!G276</f>
        <v>0</v>
      </c>
    </row>
    <row r="277" spans="1:11" x14ac:dyDescent="0.25">
      <c r="A277" s="111"/>
      <c r="B277" s="109">
        <v>278</v>
      </c>
      <c r="C277" s="12">
        <v>36826</v>
      </c>
      <c r="D277" s="12">
        <v>37119</v>
      </c>
      <c r="E277" s="13">
        <f t="shared" si="8"/>
        <v>293</v>
      </c>
      <c r="F277" s="13">
        <v>0</v>
      </c>
      <c r="G277" s="13">
        <f t="shared" si="9"/>
        <v>0</v>
      </c>
      <c r="H277" s="13"/>
      <c r="I277" s="109"/>
      <c r="J277" s="50"/>
      <c r="K277" s="13">
        <f>апр.25!K277+май.25!H277-май.25!G277</f>
        <v>-1282.9000000000001</v>
      </c>
    </row>
    <row r="278" spans="1:11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109"/>
      <c r="J278" s="50"/>
      <c r="K278" s="13">
        <f>апр.25!K278+май.25!H278-май.25!G278</f>
        <v>0</v>
      </c>
    </row>
    <row r="279" spans="1:11" x14ac:dyDescent="0.25">
      <c r="A279" s="111"/>
      <c r="B279" s="109" t="s">
        <v>25</v>
      </c>
      <c r="C279" s="12">
        <v>70367</v>
      </c>
      <c r="D279" s="12">
        <v>71936</v>
      </c>
      <c r="E279" s="13">
        <f t="shared" si="8"/>
        <v>1569</v>
      </c>
      <c r="F279" s="68">
        <v>5.13</v>
      </c>
      <c r="G279" s="13">
        <f t="shared" si="9"/>
        <v>8048.97</v>
      </c>
      <c r="H279" s="13"/>
      <c r="I279" s="109"/>
      <c r="J279" s="50"/>
      <c r="K279" s="13">
        <f>апр.25!K279+май.25!H279-май.25!G279</f>
        <v>-57933.09</v>
      </c>
    </row>
    <row r="280" spans="1:11" x14ac:dyDescent="0.25">
      <c r="A280" s="111"/>
      <c r="B280" s="109">
        <v>280</v>
      </c>
      <c r="C280" s="12">
        <v>56599</v>
      </c>
      <c r="D280" s="12">
        <v>57505</v>
      </c>
      <c r="E280" s="13">
        <f t="shared" si="8"/>
        <v>906</v>
      </c>
      <c r="F280" s="49">
        <v>7.33</v>
      </c>
      <c r="G280" s="13">
        <f t="shared" si="9"/>
        <v>6640.9800000000005</v>
      </c>
      <c r="H280" s="13"/>
      <c r="I280" s="109"/>
      <c r="J280" s="50"/>
      <c r="K280" s="13">
        <f>апр.25!K280+май.25!H280-май.25!G280</f>
        <v>-38438.520000000004</v>
      </c>
    </row>
    <row r="281" spans="1:11" x14ac:dyDescent="0.25">
      <c r="A281" s="111"/>
      <c r="B281" s="109">
        <v>281</v>
      </c>
      <c r="C281" s="12">
        <v>31001</v>
      </c>
      <c r="D281" s="12">
        <v>31230</v>
      </c>
      <c r="E281" s="13">
        <f t="shared" si="8"/>
        <v>229</v>
      </c>
      <c r="F281" s="49">
        <v>7.33</v>
      </c>
      <c r="G281" s="13">
        <f t="shared" si="9"/>
        <v>1678.57</v>
      </c>
      <c r="H281" s="13">
        <v>2000</v>
      </c>
      <c r="I281" s="109">
        <v>681547</v>
      </c>
      <c r="J281" s="50">
        <v>45784</v>
      </c>
      <c r="K281" s="13">
        <f>апр.25!K281+май.25!H281-май.25!G281</f>
        <v>-9394.09</v>
      </c>
    </row>
    <row r="282" spans="1:11" x14ac:dyDescent="0.25">
      <c r="A282" s="111"/>
      <c r="B282" s="109">
        <v>282</v>
      </c>
      <c r="C282" s="12">
        <v>575</v>
      </c>
      <c r="D282" s="12">
        <v>575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109"/>
      <c r="J282" s="50"/>
      <c r="K282" s="13">
        <f>апр.25!K282+май.25!H282-май.25!G282</f>
        <v>29.32</v>
      </c>
    </row>
    <row r="283" spans="1:11" x14ac:dyDescent="0.25">
      <c r="A283" s="111"/>
      <c r="B283" s="109">
        <v>283</v>
      </c>
      <c r="C283" s="12">
        <v>3745</v>
      </c>
      <c r="D283" s="12">
        <v>3754</v>
      </c>
      <c r="E283" s="13">
        <f t="shared" si="8"/>
        <v>9</v>
      </c>
      <c r="F283" s="49">
        <v>7.33</v>
      </c>
      <c r="G283" s="13">
        <f t="shared" si="9"/>
        <v>65.97</v>
      </c>
      <c r="H283" s="13"/>
      <c r="I283" s="109"/>
      <c r="J283" s="50"/>
      <c r="K283" s="13">
        <f>апр.25!K283+май.25!H283-май.25!G283</f>
        <v>-80.63</v>
      </c>
    </row>
    <row r="284" spans="1:11" x14ac:dyDescent="0.25">
      <c r="A284" s="111"/>
      <c r="B284" s="109">
        <v>284</v>
      </c>
      <c r="C284" s="12">
        <v>7101</v>
      </c>
      <c r="D284" s="12">
        <v>9122</v>
      </c>
      <c r="E284" s="13">
        <f t="shared" si="8"/>
        <v>2021</v>
      </c>
      <c r="F284" s="49">
        <v>7.33</v>
      </c>
      <c r="G284" s="13">
        <f t="shared" si="9"/>
        <v>14813.93</v>
      </c>
      <c r="H284" s="13"/>
      <c r="I284" s="109"/>
      <c r="J284" s="50"/>
      <c r="K284" s="13">
        <f>апр.25!K284+май.25!H284-май.25!G284</f>
        <v>-13882.52</v>
      </c>
    </row>
    <row r="285" spans="1:11" x14ac:dyDescent="0.25">
      <c r="A285" s="111"/>
      <c r="B285" s="109">
        <v>285</v>
      </c>
      <c r="C285" s="12">
        <v>105776</v>
      </c>
      <c r="D285" s="12">
        <v>106142</v>
      </c>
      <c r="E285" s="13">
        <f t="shared" si="8"/>
        <v>366</v>
      </c>
      <c r="F285" s="49">
        <v>7.33</v>
      </c>
      <c r="G285" s="13">
        <f t="shared" si="9"/>
        <v>2682.78</v>
      </c>
      <c r="H285" s="13"/>
      <c r="I285" s="109"/>
      <c r="J285" s="50"/>
      <c r="K285" s="13">
        <f>апр.25!K285+май.25!H285-май.25!G285</f>
        <v>-4733.1099999999988</v>
      </c>
    </row>
    <row r="286" spans="1:11" x14ac:dyDescent="0.25">
      <c r="A286" s="111"/>
      <c r="B286" s="109">
        <v>286</v>
      </c>
      <c r="C286" s="12">
        <v>128484</v>
      </c>
      <c r="D286" s="12">
        <v>129907</v>
      </c>
      <c r="E286" s="13">
        <f t="shared" si="8"/>
        <v>1423</v>
      </c>
      <c r="F286" s="68">
        <v>5.13</v>
      </c>
      <c r="G286" s="13">
        <f t="shared" si="9"/>
        <v>7299.99</v>
      </c>
      <c r="H286" s="13">
        <v>11916.99</v>
      </c>
      <c r="I286" s="109">
        <v>78608</v>
      </c>
      <c r="J286" s="50">
        <v>45790</v>
      </c>
      <c r="K286" s="13">
        <f>апр.25!K286+май.25!H286-май.25!G286</f>
        <v>-10331.819999999996</v>
      </c>
    </row>
    <row r="287" spans="1:11" x14ac:dyDescent="0.25">
      <c r="A287" s="111"/>
      <c r="B287" s="109">
        <v>287</v>
      </c>
      <c r="C287" s="12">
        <v>42678</v>
      </c>
      <c r="D287" s="12">
        <v>42990</v>
      </c>
      <c r="E287" s="13">
        <f t="shared" si="8"/>
        <v>312</v>
      </c>
      <c r="F287" s="13">
        <v>7.33</v>
      </c>
      <c r="G287" s="13">
        <f t="shared" si="9"/>
        <v>2286.96</v>
      </c>
      <c r="H287" s="13">
        <v>3600</v>
      </c>
      <c r="I287" s="109">
        <v>48954</v>
      </c>
      <c r="J287" s="50">
        <v>45793</v>
      </c>
      <c r="K287" s="13">
        <f>апр.25!K287+май.25!H287-май.25!G287</f>
        <v>6090.9800000000005</v>
      </c>
    </row>
    <row r="288" spans="1:11" x14ac:dyDescent="0.25">
      <c r="A288" s="111"/>
      <c r="B288" s="109">
        <v>288</v>
      </c>
      <c r="C288" s="12">
        <v>63463</v>
      </c>
      <c r="D288" s="12">
        <v>63745</v>
      </c>
      <c r="E288" s="13">
        <f t="shared" si="8"/>
        <v>282</v>
      </c>
      <c r="F288" s="13">
        <v>7.33</v>
      </c>
      <c r="G288" s="21">
        <f t="shared" si="9"/>
        <v>2067.06</v>
      </c>
      <c r="H288" s="13"/>
      <c r="I288" s="109"/>
      <c r="J288" s="50"/>
      <c r="K288" s="13">
        <f>апр.25!K288+май.25!H288-май.25!G288</f>
        <v>-1563.9199999999996</v>
      </c>
    </row>
    <row r="289" spans="1:11" x14ac:dyDescent="0.25">
      <c r="A289" s="111"/>
      <c r="B289" s="109">
        <v>289</v>
      </c>
      <c r="C289" s="12">
        <v>3903</v>
      </c>
      <c r="D289" s="12">
        <v>3923</v>
      </c>
      <c r="E289" s="13">
        <f t="shared" si="8"/>
        <v>20</v>
      </c>
      <c r="F289" s="13">
        <v>7.33</v>
      </c>
      <c r="G289" s="13">
        <f t="shared" si="9"/>
        <v>146.6</v>
      </c>
      <c r="H289" s="13"/>
      <c r="I289" s="109"/>
      <c r="J289" s="50"/>
      <c r="K289" s="13">
        <f>апр.25!K289+май.25!H289-май.25!G289</f>
        <v>1937.15</v>
      </c>
    </row>
    <row r="290" spans="1:11" x14ac:dyDescent="0.25">
      <c r="A290" s="111"/>
      <c r="B290" s="109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109"/>
      <c r="J290" s="50"/>
      <c r="K290" s="13">
        <f>апр.25!K290+май.25!H290-май.25!G290</f>
        <v>0</v>
      </c>
    </row>
    <row r="291" spans="1:11" x14ac:dyDescent="0.25">
      <c r="A291" s="111"/>
      <c r="B291" s="109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109"/>
      <c r="J291" s="50"/>
      <c r="K291" s="13">
        <f>апр.25!K291+май.25!H291-май.25!G291</f>
        <v>0</v>
      </c>
    </row>
    <row r="292" spans="1:11" x14ac:dyDescent="0.25">
      <c r="A292" s="111"/>
      <c r="B292" s="109">
        <v>292</v>
      </c>
      <c r="C292" s="12">
        <v>21372</v>
      </c>
      <c r="D292" s="12">
        <v>21706</v>
      </c>
      <c r="E292" s="13">
        <f t="shared" si="8"/>
        <v>334</v>
      </c>
      <c r="F292" s="68">
        <v>5.13</v>
      </c>
      <c r="G292" s="13">
        <f t="shared" si="9"/>
        <v>1713.42</v>
      </c>
      <c r="H292" s="13"/>
      <c r="I292" s="109"/>
      <c r="J292" s="50"/>
      <c r="K292" s="13">
        <f>апр.25!K292+май.25!H292-май.25!G292</f>
        <v>-2744.55</v>
      </c>
    </row>
    <row r="293" spans="1:11" x14ac:dyDescent="0.25">
      <c r="A293" s="111"/>
      <c r="B293" s="109">
        <v>293</v>
      </c>
      <c r="C293" s="12">
        <v>1411</v>
      </c>
      <c r="D293" s="12">
        <v>1524</v>
      </c>
      <c r="E293" s="13">
        <f t="shared" si="8"/>
        <v>113</v>
      </c>
      <c r="F293" s="13">
        <v>7.33</v>
      </c>
      <c r="G293" s="13">
        <f t="shared" si="9"/>
        <v>828.29</v>
      </c>
      <c r="H293" s="13"/>
      <c r="I293" s="109"/>
      <c r="J293" s="50"/>
      <c r="K293" s="13">
        <f>апр.25!K293+май.25!H293-май.25!G293</f>
        <v>-11134.27</v>
      </c>
    </row>
    <row r="294" spans="1:11" x14ac:dyDescent="0.25">
      <c r="A294" s="111"/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109"/>
      <c r="J294" s="50"/>
      <c r="K294" s="13">
        <f>апр.25!K294+май.25!H294-май.25!G294</f>
        <v>0</v>
      </c>
    </row>
    <row r="295" spans="1:11" x14ac:dyDescent="0.25">
      <c r="A295" s="111"/>
      <c r="B295" s="109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109"/>
      <c r="J295" s="50"/>
      <c r="K295" s="13">
        <f>апр.25!K295+май.25!H295-май.25!G295</f>
        <v>0</v>
      </c>
    </row>
    <row r="296" spans="1:11" x14ac:dyDescent="0.25">
      <c r="A296" s="111"/>
      <c r="B296" s="109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109"/>
      <c r="J296" s="50"/>
      <c r="K296" s="13">
        <f>апр.25!K296+май.25!H296-май.25!G296</f>
        <v>0</v>
      </c>
    </row>
    <row r="297" spans="1:11" x14ac:dyDescent="0.25">
      <c r="A297" s="111"/>
      <c r="B297" s="109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109"/>
      <c r="J297" s="50"/>
      <c r="K297" s="13">
        <f>апр.25!K297+май.25!H297-май.25!G297</f>
        <v>0</v>
      </c>
    </row>
    <row r="298" spans="1:11" x14ac:dyDescent="0.25">
      <c r="A298" s="111"/>
      <c r="B298" s="109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109"/>
      <c r="J298" s="50"/>
      <c r="K298" s="13">
        <f>апр.25!K298+май.25!H298-май.25!G298</f>
        <v>0</v>
      </c>
    </row>
    <row r="299" spans="1:11" x14ac:dyDescent="0.25">
      <c r="A299" s="111"/>
      <c r="B299" s="109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109"/>
      <c r="J299" s="50"/>
      <c r="K299" s="13">
        <f>апр.25!K299+май.25!H299-май.25!G299</f>
        <v>0</v>
      </c>
    </row>
    <row r="300" spans="1:11" x14ac:dyDescent="0.25">
      <c r="A300" s="111"/>
      <c r="B300" s="109">
        <v>300</v>
      </c>
      <c r="C300" s="12">
        <v>16956</v>
      </c>
      <c r="D300" s="12">
        <v>21581</v>
      </c>
      <c r="E300" s="13">
        <f t="shared" si="8"/>
        <v>4625</v>
      </c>
      <c r="F300" s="70">
        <v>0</v>
      </c>
      <c r="G300" s="13">
        <f t="shared" si="9"/>
        <v>0</v>
      </c>
      <c r="H300" s="13"/>
      <c r="I300" s="109"/>
      <c r="J300" s="50"/>
      <c r="K300" s="13">
        <f>апр.25!K300+май.25!H300-май.25!G300</f>
        <v>20509.720000000005</v>
      </c>
    </row>
    <row r="301" spans="1:11" x14ac:dyDescent="0.25">
      <c r="A301" s="111"/>
      <c r="B301" s="109">
        <v>301</v>
      </c>
      <c r="C301" s="12">
        <v>85750</v>
      </c>
      <c r="D301" s="12">
        <v>87553</v>
      </c>
      <c r="E301" s="13">
        <f t="shared" si="8"/>
        <v>1803</v>
      </c>
      <c r="F301" s="13">
        <v>7.33</v>
      </c>
      <c r="G301" s="13">
        <f t="shared" si="9"/>
        <v>13215.99</v>
      </c>
      <c r="H301" s="13">
        <v>30000</v>
      </c>
      <c r="I301" s="109">
        <v>345890</v>
      </c>
      <c r="J301" s="50">
        <v>45805</v>
      </c>
      <c r="K301" s="13">
        <f>апр.25!K301+май.25!H301-май.25!G301</f>
        <v>31072.33</v>
      </c>
    </row>
    <row r="302" spans="1:11" x14ac:dyDescent="0.25">
      <c r="A302" s="111"/>
      <c r="B302" s="109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109"/>
      <c r="J302" s="50"/>
      <c r="K302" s="13">
        <f>апр.25!K302+май.25!H302-май.25!G302</f>
        <v>0</v>
      </c>
    </row>
    <row r="303" spans="1:11" x14ac:dyDescent="0.25">
      <c r="A303" s="111"/>
      <c r="B303" s="109">
        <v>303</v>
      </c>
      <c r="C303" s="12">
        <v>51358</v>
      </c>
      <c r="D303" s="12">
        <v>51706</v>
      </c>
      <c r="E303" s="13">
        <f t="shared" si="8"/>
        <v>348</v>
      </c>
      <c r="F303" s="70">
        <v>5.13</v>
      </c>
      <c r="G303" s="13">
        <f t="shared" si="9"/>
        <v>1785.24</v>
      </c>
      <c r="H303" s="13">
        <v>5000</v>
      </c>
      <c r="I303" s="109">
        <v>436496</v>
      </c>
      <c r="J303" s="50">
        <v>45799</v>
      </c>
      <c r="K303" s="13">
        <f>апр.25!K303+май.25!H303-май.25!G303</f>
        <v>3060.74</v>
      </c>
    </row>
    <row r="304" spans="1:11" x14ac:dyDescent="0.25">
      <c r="A304" s="111"/>
      <c r="B304" s="109">
        <v>304</v>
      </c>
      <c r="C304" s="12">
        <v>26839</v>
      </c>
      <c r="D304" s="12">
        <v>27011</v>
      </c>
      <c r="E304" s="13">
        <f t="shared" si="8"/>
        <v>172</v>
      </c>
      <c r="F304" s="13">
        <v>7.33</v>
      </c>
      <c r="G304" s="13">
        <f t="shared" si="9"/>
        <v>1260.76</v>
      </c>
      <c r="H304" s="13"/>
      <c r="I304" s="109"/>
      <c r="J304" s="50"/>
      <c r="K304" s="13">
        <f>апр.25!K304+май.25!H304-май.25!G304</f>
        <v>-514.19000000000028</v>
      </c>
    </row>
    <row r="305" spans="1:11" x14ac:dyDescent="0.25">
      <c r="A305" s="115"/>
      <c r="B305" s="109">
        <v>305</v>
      </c>
      <c r="C305" s="12">
        <v>6069</v>
      </c>
      <c r="D305" s="12">
        <v>6099</v>
      </c>
      <c r="E305" s="13">
        <f t="shared" si="8"/>
        <v>30</v>
      </c>
      <c r="F305" s="13">
        <v>7.33</v>
      </c>
      <c r="G305" s="13">
        <f t="shared" si="9"/>
        <v>219.9</v>
      </c>
      <c r="H305" s="13">
        <v>681.69</v>
      </c>
      <c r="I305" s="109">
        <v>62780</v>
      </c>
      <c r="J305" s="50">
        <v>45790</v>
      </c>
      <c r="K305" s="13">
        <f>апр.25!K305+май.25!H305-май.25!G305</f>
        <v>-219.9</v>
      </c>
    </row>
    <row r="306" spans="1:11" x14ac:dyDescent="0.25">
      <c r="A306" s="111"/>
      <c r="B306" s="109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109"/>
      <c r="J306" s="50"/>
      <c r="K306" s="13">
        <f>апр.25!K306+май.25!H306-май.25!G306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109"/>
      <c r="J307" s="50"/>
      <c r="K307" s="13">
        <f>апр.25!K307+май.25!H307-май.25!G307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109"/>
      <c r="J308" s="50"/>
      <c r="K308" s="13">
        <f>апр.25!K308+май.25!H308-май.25!G308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109"/>
      <c r="J309" s="50"/>
      <c r="K309" s="13">
        <f>апр.25!K309+май.25!H309-май.25!G309</f>
        <v>0</v>
      </c>
    </row>
    <row r="310" spans="1:11" x14ac:dyDescent="0.25">
      <c r="A310" s="111"/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109"/>
      <c r="J310" s="50"/>
      <c r="K310" s="13">
        <f>апр.25!K310+май.25!H310-май.25!G310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109"/>
      <c r="J311" s="50"/>
      <c r="K311" s="13">
        <f>апр.25!K311+май.25!H311-май.25!G311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109"/>
      <c r="J312" s="50"/>
      <c r="K312" s="13">
        <f>апр.25!K312+май.25!H312-май.25!G312</f>
        <v>0</v>
      </c>
    </row>
    <row r="313" spans="1:11" x14ac:dyDescent="0.25">
      <c r="A313" s="111"/>
      <c r="B313" s="109">
        <v>313</v>
      </c>
      <c r="C313" s="12">
        <v>13059</v>
      </c>
      <c r="D313" s="12">
        <v>13157</v>
      </c>
      <c r="E313" s="13">
        <f t="shared" si="8"/>
        <v>98</v>
      </c>
      <c r="F313" s="13">
        <v>7.33</v>
      </c>
      <c r="G313" s="13">
        <f t="shared" si="9"/>
        <v>718.34</v>
      </c>
      <c r="H313" s="13"/>
      <c r="I313" s="109"/>
      <c r="J313" s="50"/>
      <c r="K313" s="13">
        <f>апр.25!K313+май.25!H313-май.25!G313</f>
        <v>-6142.5400000000009</v>
      </c>
    </row>
    <row r="314" spans="1:11" x14ac:dyDescent="0.25">
      <c r="A314" s="111"/>
      <c r="B314" s="109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109"/>
      <c r="J314" s="50"/>
      <c r="K314" s="13">
        <f>апр.25!K314+май.25!H314-май.25!G314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109"/>
      <c r="J315" s="50"/>
      <c r="K315" s="13">
        <f>апр.25!K315+май.25!H315-май.25!G315</f>
        <v>0</v>
      </c>
    </row>
    <row r="316" spans="1:11" x14ac:dyDescent="0.25">
      <c r="A316" s="67"/>
      <c r="B316" s="109">
        <v>316</v>
      </c>
      <c r="C316" s="12">
        <v>63879</v>
      </c>
      <c r="D316" s="12">
        <v>64655</v>
      </c>
      <c r="E316" s="13">
        <f t="shared" si="8"/>
        <v>776</v>
      </c>
      <c r="F316" s="68">
        <v>5.13</v>
      </c>
      <c r="G316" s="13">
        <f t="shared" si="9"/>
        <v>3980.88</v>
      </c>
      <c r="H316" s="13">
        <v>15000</v>
      </c>
      <c r="I316" s="109">
        <v>546339</v>
      </c>
      <c r="J316" s="50">
        <v>45779</v>
      </c>
      <c r="K316" s="13">
        <f>апр.25!K316+май.25!H316-май.25!G316</f>
        <v>-2356.6599999999989</v>
      </c>
    </row>
    <row r="317" spans="1:11" x14ac:dyDescent="0.25">
      <c r="A317" s="111"/>
      <c r="B317" s="109">
        <v>317</v>
      </c>
      <c r="C317" s="12">
        <v>15799</v>
      </c>
      <c r="D317" s="12">
        <v>16026</v>
      </c>
      <c r="E317" s="13">
        <f t="shared" si="8"/>
        <v>227</v>
      </c>
      <c r="F317" s="68">
        <v>5.13</v>
      </c>
      <c r="G317" s="13">
        <f t="shared" si="9"/>
        <v>1164.51</v>
      </c>
      <c r="H317" s="13">
        <v>2000</v>
      </c>
      <c r="I317" s="109">
        <v>247551</v>
      </c>
      <c r="J317" s="50">
        <v>45779</v>
      </c>
      <c r="K317" s="13">
        <f>апр.25!K317+май.25!H317-май.25!G317</f>
        <v>-1574.0399999999997</v>
      </c>
    </row>
    <row r="318" spans="1:11" x14ac:dyDescent="0.25">
      <c r="A318" s="111"/>
      <c r="B318" s="109">
        <v>318</v>
      </c>
      <c r="C318" s="12">
        <v>20</v>
      </c>
      <c r="D318" s="12">
        <v>20</v>
      </c>
      <c r="E318" s="13">
        <f t="shared" si="8"/>
        <v>0</v>
      </c>
      <c r="F318" s="13">
        <v>7.33</v>
      </c>
      <c r="G318" s="13">
        <f t="shared" si="9"/>
        <v>0</v>
      </c>
      <c r="H318" s="13"/>
      <c r="I318" s="109"/>
      <c r="J318" s="50"/>
      <c r="K318" s="13">
        <f>апр.25!K318+май.25!H318-май.25!G318</f>
        <v>0</v>
      </c>
    </row>
    <row r="319" spans="1:11" x14ac:dyDescent="0.25">
      <c r="A319" s="111"/>
      <c r="B319" s="109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109"/>
      <c r="J319" s="50"/>
      <c r="K319" s="13">
        <f>апр.25!K319+май.25!H319-май.25!G319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109"/>
      <c r="J320" s="50"/>
      <c r="K320" s="13">
        <f>апр.25!K320+май.25!H320-май.25!G320</f>
        <v>0</v>
      </c>
    </row>
    <row r="321" spans="1:11" x14ac:dyDescent="0.25">
      <c r="A321" s="111"/>
      <c r="B321" s="109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109"/>
      <c r="J321" s="50"/>
      <c r="K321" s="13">
        <f>апр.25!K321+май.25!H321-май.25!G321</f>
        <v>0</v>
      </c>
    </row>
    <row r="322" spans="1:11" x14ac:dyDescent="0.25">
      <c r="A322" s="111"/>
      <c r="B322" s="109">
        <v>322</v>
      </c>
      <c r="C322" s="12">
        <v>41492</v>
      </c>
      <c r="D322" s="12">
        <v>41670</v>
      </c>
      <c r="E322" s="13">
        <f t="shared" si="8"/>
        <v>178</v>
      </c>
      <c r="F322" s="13">
        <v>7.33</v>
      </c>
      <c r="G322" s="13">
        <f t="shared" si="9"/>
        <v>1304.74</v>
      </c>
      <c r="H322" s="13"/>
      <c r="I322" s="109"/>
      <c r="J322" s="50"/>
      <c r="K322" s="13">
        <f>апр.25!K322+май.25!H322-май.25!G322</f>
        <v>3953.2399999999989</v>
      </c>
    </row>
    <row r="323" spans="1:11" x14ac:dyDescent="0.25">
      <c r="A323" s="111"/>
      <c r="B323" s="109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109"/>
      <c r="J323" s="50"/>
      <c r="K323" s="13">
        <f>апр.25!K323+май.25!H323-май.25!G323</f>
        <v>0</v>
      </c>
    </row>
    <row r="324" spans="1:11" x14ac:dyDescent="0.25">
      <c r="A324" s="111"/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109"/>
      <c r="J324" s="50"/>
      <c r="K324" s="13">
        <f>апр.25!K324+май.25!H324-май.25!G324</f>
        <v>0</v>
      </c>
    </row>
    <row r="325" spans="1:11" x14ac:dyDescent="0.25">
      <c r="A325" s="111"/>
      <c r="B325" s="109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109"/>
      <c r="J325" s="50"/>
      <c r="K325" s="13">
        <f>апр.25!K325+май.25!H325-май.25!G325</f>
        <v>0</v>
      </c>
    </row>
    <row r="326" spans="1:11" x14ac:dyDescent="0.25">
      <c r="A326" s="111"/>
      <c r="B326" s="109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109"/>
      <c r="J326" s="50"/>
      <c r="K326" s="13">
        <f>апр.25!K326+май.25!H326-май.25!G326</f>
        <v>0</v>
      </c>
    </row>
    <row r="327" spans="1:11" x14ac:dyDescent="0.25">
      <c r="A327" s="111"/>
      <c r="B327" s="109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109"/>
      <c r="J327" s="50"/>
      <c r="K327" s="13">
        <f>апр.25!K327+май.25!H327-май.25!G327</f>
        <v>0</v>
      </c>
    </row>
    <row r="328" spans="1:11" x14ac:dyDescent="0.25">
      <c r="A328" s="111"/>
      <c r="B328" s="109">
        <v>328</v>
      </c>
      <c r="C328" s="12">
        <v>23947</v>
      </c>
      <c r="D328" s="12">
        <v>24391</v>
      </c>
      <c r="E328" s="13">
        <f t="shared" si="8"/>
        <v>444</v>
      </c>
      <c r="F328" s="13">
        <v>7.33</v>
      </c>
      <c r="G328" s="13">
        <f t="shared" si="9"/>
        <v>3254.52</v>
      </c>
      <c r="H328" s="13"/>
      <c r="I328" s="109"/>
      <c r="J328" s="50"/>
      <c r="K328" s="13">
        <f>апр.25!K328+май.25!H328-май.25!G328</f>
        <v>5996.43</v>
      </c>
    </row>
    <row r="329" spans="1:11" x14ac:dyDescent="0.25">
      <c r="A329" s="111"/>
      <c r="B329" s="109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109"/>
      <c r="J329" s="50"/>
      <c r="K329" s="13">
        <f>апр.25!K329+май.25!H329-май.25!G329</f>
        <v>0</v>
      </c>
    </row>
    <row r="330" spans="1:11" x14ac:dyDescent="0.25">
      <c r="A330" s="111"/>
      <c r="B330" s="109">
        <v>330</v>
      </c>
      <c r="C330" s="12">
        <v>7862</v>
      </c>
      <c r="D330" s="12">
        <v>8096</v>
      </c>
      <c r="E330" s="13">
        <f t="shared" si="8"/>
        <v>234</v>
      </c>
      <c r="F330" s="13">
        <v>7.33</v>
      </c>
      <c r="G330" s="13">
        <f t="shared" si="9"/>
        <v>1715.22</v>
      </c>
      <c r="H330" s="13">
        <v>161.26</v>
      </c>
      <c r="I330" s="109">
        <v>663387</v>
      </c>
      <c r="J330" s="50">
        <v>45790</v>
      </c>
      <c r="K330" s="13">
        <f>апр.25!K330+май.25!H330-май.25!G330</f>
        <v>-1715.22</v>
      </c>
    </row>
    <row r="331" spans="1:11" x14ac:dyDescent="0.25">
      <c r="A331" s="111"/>
      <c r="B331" s="109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109"/>
      <c r="J331" s="50"/>
      <c r="K331" s="13">
        <f>апр.25!K331+май.25!H331-май.25!G331</f>
        <v>0</v>
      </c>
    </row>
    <row r="332" spans="1:11" x14ac:dyDescent="0.25">
      <c r="A332" s="111"/>
      <c r="B332" s="109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109"/>
      <c r="J332" s="50"/>
      <c r="K332" s="13">
        <f>апр.25!K332+май.25!H332-май.25!G332</f>
        <v>0</v>
      </c>
    </row>
    <row r="333" spans="1:11" x14ac:dyDescent="0.25">
      <c r="A333" s="111"/>
      <c r="B333" s="109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109"/>
      <c r="J333" s="50"/>
      <c r="K333" s="13">
        <f>апр.25!K333+май.25!H333-май.25!G333</f>
        <v>0</v>
      </c>
    </row>
    <row r="334" spans="1:11" x14ac:dyDescent="0.25">
      <c r="A334" s="111"/>
      <c r="B334" s="109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109"/>
      <c r="J334" s="50"/>
      <c r="K334" s="13">
        <f>апр.25!K334+май.25!H334-май.25!G334</f>
        <v>0</v>
      </c>
    </row>
    <row r="335" spans="1:11" x14ac:dyDescent="0.25">
      <c r="A335" s="111"/>
      <c r="B335" s="109">
        <v>335</v>
      </c>
      <c r="C335" s="12">
        <v>4081</v>
      </c>
      <c r="D335" s="12">
        <v>4185</v>
      </c>
      <c r="E335" s="13">
        <f t="shared" ref="E335:E354" si="10">D335-C335</f>
        <v>104</v>
      </c>
      <c r="F335" s="13">
        <v>7.33</v>
      </c>
      <c r="G335" s="13">
        <f t="shared" ref="G335:G351" si="11">F335*E335</f>
        <v>762.32</v>
      </c>
      <c r="H335" s="13"/>
      <c r="I335" s="109"/>
      <c r="J335" s="50"/>
      <c r="K335" s="13">
        <f>апр.25!K335+май.25!H335-май.25!G335</f>
        <v>-1304.7400000000002</v>
      </c>
    </row>
    <row r="336" spans="1:11" x14ac:dyDescent="0.25">
      <c r="A336" s="111"/>
      <c r="B336" s="109">
        <v>336</v>
      </c>
      <c r="C336" s="12">
        <v>66799</v>
      </c>
      <c r="D336" s="12">
        <v>67368</v>
      </c>
      <c r="E336" s="13">
        <f t="shared" si="10"/>
        <v>569</v>
      </c>
      <c r="F336" s="68">
        <v>5.13</v>
      </c>
      <c r="G336" s="13">
        <f t="shared" si="11"/>
        <v>2918.97</v>
      </c>
      <c r="H336" s="13">
        <v>6000</v>
      </c>
      <c r="I336" s="109">
        <v>241735.97044400001</v>
      </c>
      <c r="J336" s="50" t="s">
        <v>74</v>
      </c>
      <c r="K336" s="13">
        <f>апр.25!K336+май.25!H336-май.25!G336</f>
        <v>-3014.23</v>
      </c>
    </row>
    <row r="337" spans="1:12" x14ac:dyDescent="0.25">
      <c r="A337" s="111"/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109"/>
      <c r="J337" s="50"/>
      <c r="K337" s="13">
        <f>апр.25!K337+май.25!H337-май.25!G337</f>
        <v>0</v>
      </c>
    </row>
    <row r="338" spans="1:12" x14ac:dyDescent="0.25">
      <c r="A338" s="111"/>
      <c r="B338" s="109">
        <v>338</v>
      </c>
      <c r="C338" s="12">
        <v>23850</v>
      </c>
      <c r="D338" s="12">
        <v>24149</v>
      </c>
      <c r="E338" s="13">
        <f t="shared" si="10"/>
        <v>299</v>
      </c>
      <c r="F338" s="13">
        <v>7.33</v>
      </c>
      <c r="G338" s="13">
        <f t="shared" si="11"/>
        <v>2191.67</v>
      </c>
      <c r="H338" s="13"/>
      <c r="I338" s="109"/>
      <c r="J338" s="50"/>
      <c r="K338" s="13">
        <f>апр.25!K338+май.25!H338-май.25!G338</f>
        <v>7936.869999999999</v>
      </c>
    </row>
    <row r="339" spans="1:12" x14ac:dyDescent="0.25">
      <c r="A339" s="111"/>
      <c r="B339" s="109">
        <v>339</v>
      </c>
      <c r="C339" s="12">
        <v>457</v>
      </c>
      <c r="D339" s="12">
        <v>587</v>
      </c>
      <c r="E339" s="13">
        <f t="shared" si="10"/>
        <v>130</v>
      </c>
      <c r="F339" s="13">
        <v>7.33</v>
      </c>
      <c r="G339" s="13">
        <f t="shared" si="11"/>
        <v>952.9</v>
      </c>
      <c r="H339" s="13">
        <v>1040</v>
      </c>
      <c r="I339" s="109" t="s">
        <v>75</v>
      </c>
      <c r="J339" s="50" t="s">
        <v>76</v>
      </c>
      <c r="K339" s="13">
        <f>апр.25!K339+май.25!H339-май.25!G339</f>
        <v>944.68</v>
      </c>
    </row>
    <row r="340" spans="1:12" x14ac:dyDescent="0.25">
      <c r="A340" s="111"/>
      <c r="B340" s="109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109"/>
      <c r="J340" s="50"/>
      <c r="K340" s="13">
        <f>апр.25!K340+май.25!H340-май.25!G340</f>
        <v>0</v>
      </c>
    </row>
    <row r="341" spans="1:12" x14ac:dyDescent="0.25">
      <c r="A341" s="111"/>
      <c r="B341" s="109">
        <v>341</v>
      </c>
      <c r="C341" s="12">
        <v>180921</v>
      </c>
      <c r="D341" s="12">
        <v>181653</v>
      </c>
      <c r="E341" s="13">
        <f t="shared" si="10"/>
        <v>732</v>
      </c>
      <c r="F341" s="68">
        <v>5.13</v>
      </c>
      <c r="G341" s="13">
        <f t="shared" si="11"/>
        <v>3755.16</v>
      </c>
      <c r="H341" s="13"/>
      <c r="I341" s="109"/>
      <c r="J341" s="50"/>
      <c r="K341" s="13">
        <f>апр.25!K341+май.25!H341-май.25!G341</f>
        <v>-6283.2099999999991</v>
      </c>
      <c r="L341">
        <v>20354009</v>
      </c>
    </row>
    <row r="342" spans="1:12" x14ac:dyDescent="0.25">
      <c r="A342" s="111"/>
      <c r="B342" s="109">
        <v>342</v>
      </c>
      <c r="C342" s="12">
        <v>65495</v>
      </c>
      <c r="D342" s="12">
        <v>66323</v>
      </c>
      <c r="E342" s="13">
        <f t="shared" si="10"/>
        <v>828</v>
      </c>
      <c r="F342" s="13">
        <v>7.33</v>
      </c>
      <c r="G342" s="13">
        <f t="shared" si="11"/>
        <v>6069.24</v>
      </c>
      <c r="H342" s="13">
        <v>1580</v>
      </c>
      <c r="I342" s="109">
        <v>216019</v>
      </c>
      <c r="J342" s="50">
        <v>45803</v>
      </c>
      <c r="K342" s="13">
        <f>апр.25!K342+май.25!H342-май.25!G342</f>
        <v>-5314.41</v>
      </c>
    </row>
    <row r="343" spans="1:12" x14ac:dyDescent="0.25">
      <c r="A343" s="111"/>
      <c r="B343" s="109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109"/>
      <c r="J343" s="50"/>
      <c r="K343" s="13">
        <f>апр.25!K343+май.25!H343-май.25!G343</f>
        <v>0</v>
      </c>
    </row>
    <row r="344" spans="1:12" x14ac:dyDescent="0.25">
      <c r="A344" s="111"/>
      <c r="B344" s="109">
        <v>344</v>
      </c>
      <c r="C344" s="12">
        <v>11550</v>
      </c>
      <c r="D344" s="12">
        <v>11887</v>
      </c>
      <c r="E344" s="13">
        <f t="shared" si="10"/>
        <v>337</v>
      </c>
      <c r="F344" s="13">
        <v>7.33</v>
      </c>
      <c r="G344" s="13">
        <f t="shared" si="11"/>
        <v>2470.21</v>
      </c>
      <c r="H344" s="13"/>
      <c r="I344" s="109"/>
      <c r="J344" s="50"/>
      <c r="K344" s="13">
        <f>апр.25!K344+май.25!H344-май.25!G344</f>
        <v>3346.54</v>
      </c>
    </row>
    <row r="345" spans="1:12" x14ac:dyDescent="0.25">
      <c r="A345" s="111"/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109"/>
      <c r="J345" s="50"/>
      <c r="K345" s="13">
        <f>апр.25!K345+май.25!H345-май.25!G345</f>
        <v>0</v>
      </c>
    </row>
    <row r="346" spans="1:12" x14ac:dyDescent="0.25">
      <c r="A346" s="111"/>
      <c r="B346" s="109">
        <v>346</v>
      </c>
      <c r="C346" s="12">
        <v>36945</v>
      </c>
      <c r="D346" s="12">
        <v>37260</v>
      </c>
      <c r="E346" s="13">
        <f t="shared" si="10"/>
        <v>315</v>
      </c>
      <c r="F346" s="13">
        <v>7.33</v>
      </c>
      <c r="G346" s="13">
        <f t="shared" si="11"/>
        <v>2308.9499999999998</v>
      </c>
      <c r="H346" s="13"/>
      <c r="I346" s="109"/>
      <c r="J346" s="50"/>
      <c r="K346" s="13">
        <f>апр.25!K346+май.25!H346-май.25!G346</f>
        <v>-10997.18</v>
      </c>
    </row>
    <row r="347" spans="1:12" x14ac:dyDescent="0.25">
      <c r="A347" s="111"/>
      <c r="B347" s="109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109"/>
      <c r="J347" s="50"/>
      <c r="K347" s="13">
        <f>апр.25!K347+май.25!H347-май.25!G347</f>
        <v>0</v>
      </c>
    </row>
    <row r="348" spans="1:12" x14ac:dyDescent="0.25">
      <c r="A348" s="111"/>
      <c r="B348" s="109">
        <v>348</v>
      </c>
      <c r="C348" s="12">
        <v>31500</v>
      </c>
      <c r="D348" s="12">
        <v>32117</v>
      </c>
      <c r="E348" s="13">
        <f t="shared" si="10"/>
        <v>617</v>
      </c>
      <c r="F348" s="13">
        <v>7.33</v>
      </c>
      <c r="G348" s="13">
        <f t="shared" si="11"/>
        <v>4522.6099999999997</v>
      </c>
      <c r="H348" s="13">
        <v>10000</v>
      </c>
      <c r="I348" s="109">
        <v>265877</v>
      </c>
      <c r="J348" s="50">
        <v>45799</v>
      </c>
      <c r="K348" s="13">
        <f>апр.25!K348+май.25!H348-май.25!G348</f>
        <v>7414.4999999999991</v>
      </c>
    </row>
    <row r="349" spans="1:12" x14ac:dyDescent="0.25">
      <c r="A349" s="111"/>
      <c r="B349" s="109">
        <v>349</v>
      </c>
      <c r="C349" s="12">
        <v>121666</v>
      </c>
      <c r="D349" s="12">
        <v>122578</v>
      </c>
      <c r="E349" s="13">
        <f t="shared" si="10"/>
        <v>912</v>
      </c>
      <c r="F349" s="68">
        <v>5.13</v>
      </c>
      <c r="G349" s="21">
        <f t="shared" si="11"/>
        <v>4678.5599999999995</v>
      </c>
      <c r="H349" s="13">
        <v>8200</v>
      </c>
      <c r="I349" s="109">
        <v>13</v>
      </c>
      <c r="J349" s="50">
        <v>45796</v>
      </c>
      <c r="K349" s="13">
        <f>апр.25!K349+май.25!H349-май.25!G349</f>
        <v>4324.1600000000017</v>
      </c>
    </row>
    <row r="350" spans="1:12" x14ac:dyDescent="0.25">
      <c r="A350" s="113"/>
      <c r="B350" s="112">
        <v>350</v>
      </c>
      <c r="C350" s="12">
        <v>984</v>
      </c>
      <c r="D350" s="12">
        <v>1838</v>
      </c>
      <c r="E350" s="13">
        <f t="shared" si="10"/>
        <v>854</v>
      </c>
      <c r="F350" s="68">
        <v>5.13</v>
      </c>
      <c r="G350" s="13">
        <f t="shared" si="11"/>
        <v>4381.0199999999995</v>
      </c>
      <c r="H350" s="13">
        <v>1445.96</v>
      </c>
      <c r="I350" s="109">
        <v>982125</v>
      </c>
      <c r="J350" s="50">
        <v>45791</v>
      </c>
      <c r="K350" s="13">
        <f>апр.25!K350+май.25!H350-май.25!G350</f>
        <v>-4441.9799999999996</v>
      </c>
    </row>
    <row r="351" spans="1:12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109"/>
      <c r="J351" s="50"/>
      <c r="K351" s="13">
        <f>апр.25!K351+май.25!H351-май.25!G351</f>
        <v>0</v>
      </c>
    </row>
    <row r="352" spans="1:12" ht="15.75" x14ac:dyDescent="0.25">
      <c r="A352" s="57"/>
      <c r="B352" s="5"/>
      <c r="C352" s="12">
        <v>42329</v>
      </c>
      <c r="D352" s="12">
        <v>42712</v>
      </c>
      <c r="E352" s="13">
        <f t="shared" si="10"/>
        <v>383</v>
      </c>
      <c r="F352" s="13">
        <v>7.33</v>
      </c>
      <c r="I352" s="2"/>
    </row>
    <row r="353" spans="1:6" ht="15.75" x14ac:dyDescent="0.25">
      <c r="A353" s="57"/>
      <c r="B353" s="5"/>
      <c r="C353" s="12">
        <v>6915</v>
      </c>
      <c r="D353" s="12">
        <v>7613</v>
      </c>
      <c r="E353" s="13">
        <f t="shared" si="10"/>
        <v>698</v>
      </c>
      <c r="F353" s="13">
        <v>7.33</v>
      </c>
    </row>
    <row r="354" spans="1:6" ht="15.75" x14ac:dyDescent="0.25">
      <c r="A354" s="57"/>
      <c r="B354" s="5"/>
      <c r="C354" s="12">
        <v>24520</v>
      </c>
      <c r="D354" s="12">
        <v>24937</v>
      </c>
      <c r="E354" s="13">
        <f t="shared" si="10"/>
        <v>417</v>
      </c>
      <c r="F354" s="13">
        <v>7.33</v>
      </c>
    </row>
    <row r="355" spans="1:6" x14ac:dyDescent="0.25">
      <c r="A355" s="9"/>
    </row>
  </sheetData>
  <autoFilter ref="A6:L6" xr:uid="{00000000-0009-0000-0000-000005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50" priority="1" operator="lessThan">
      <formula>-0.1</formula>
    </cfRule>
  </conditionalFormatting>
  <pageMargins left="0.7" right="0.7" top="0.75" bottom="0.75" header="0.3" footer="0.3"/>
  <pageSetup paperSize="9" scale="1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579"/>
  <sheetViews>
    <sheetView topLeftCell="A145" zoomScale="115" zoomScaleNormal="115" workbookViewId="0">
      <selection activeCell="F160" sqref="F160"/>
    </sheetView>
  </sheetViews>
  <sheetFormatPr defaultColWidth="9.140625" defaultRowHeight="15" x14ac:dyDescent="0.25"/>
  <cols>
    <col min="1" max="1" width="19.7109375" customWidth="1"/>
    <col min="3" max="3" width="12" customWidth="1"/>
    <col min="4" max="4" width="10.42578125" customWidth="1"/>
    <col min="5" max="5" width="11.7109375" customWidth="1"/>
    <col min="7" max="7" width="11.28515625" customWidth="1"/>
    <col min="8" max="8" width="13.140625" bestFit="1" customWidth="1"/>
    <col min="9" max="9" width="12.42578125" style="2" customWidth="1"/>
    <col min="10" max="10" width="13.140625" customWidth="1"/>
    <col min="11" max="11" width="12.28515625" customWidth="1"/>
  </cols>
  <sheetData>
    <row r="1" spans="1:1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3" t="s">
        <v>77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10">
        <v>10</v>
      </c>
      <c r="J4" s="109">
        <v>11</v>
      </c>
      <c r="K4" s="109">
        <v>12</v>
      </c>
    </row>
    <row r="5" spans="1:1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28" t="s">
        <v>31</v>
      </c>
      <c r="J5" s="130" t="s">
        <v>32</v>
      </c>
      <c r="K5" s="125" t="s">
        <v>33</v>
      </c>
    </row>
    <row r="6" spans="1:11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31"/>
      <c r="J6" s="129"/>
      <c r="K6" s="125"/>
    </row>
    <row r="7" spans="1:11" x14ac:dyDescent="0.25">
      <c r="A7" s="11">
        <v>0</v>
      </c>
      <c r="B7" s="11">
        <v>0</v>
      </c>
      <c r="C7" s="12">
        <v>9001</v>
      </c>
      <c r="D7" s="12">
        <v>10200</v>
      </c>
      <c r="E7" s="13">
        <f>D7-C7</f>
        <v>1199</v>
      </c>
      <c r="F7" s="13">
        <v>7.33</v>
      </c>
      <c r="G7" s="13">
        <f>F7*E7</f>
        <v>8788.67</v>
      </c>
      <c r="H7" s="13">
        <v>8788.67</v>
      </c>
      <c r="I7" s="109"/>
      <c r="J7" s="50"/>
      <c r="K7" s="13">
        <f>май.25!K7+июн.25!H7-июн.25!G7</f>
        <v>0</v>
      </c>
    </row>
    <row r="8" spans="1:11" x14ac:dyDescent="0.25">
      <c r="A8" s="109">
        <v>1</v>
      </c>
      <c r="B8" s="109">
        <v>1</v>
      </c>
      <c r="C8" s="12">
        <v>105150</v>
      </c>
      <c r="D8" s="12">
        <v>105714</v>
      </c>
      <c r="E8" s="13">
        <f>D8-C8</f>
        <v>564</v>
      </c>
      <c r="F8" s="68">
        <v>5.13</v>
      </c>
      <c r="G8" s="13">
        <f>F8*E8</f>
        <v>2893.32</v>
      </c>
      <c r="H8" s="13">
        <v>13000</v>
      </c>
      <c r="I8" s="109">
        <v>823336</v>
      </c>
      <c r="J8" s="50">
        <v>45819</v>
      </c>
      <c r="K8" s="13">
        <f>май.25!K8+июн.25!H8-июн.25!G8</f>
        <v>3332.3900000000017</v>
      </c>
    </row>
    <row r="9" spans="1:11" x14ac:dyDescent="0.25">
      <c r="A9" s="109">
        <v>2</v>
      </c>
      <c r="B9" s="109">
        <v>2</v>
      </c>
      <c r="C9" s="12">
        <v>1374</v>
      </c>
      <c r="D9" s="12">
        <v>1540</v>
      </c>
      <c r="E9" s="13">
        <f>D9-C9</f>
        <v>166</v>
      </c>
      <c r="F9" s="13">
        <v>7.33</v>
      </c>
      <c r="G9" s="13">
        <f>F9*E9</f>
        <v>1216.78</v>
      </c>
      <c r="H9" s="13"/>
      <c r="I9" s="109"/>
      <c r="J9" s="50"/>
      <c r="K9" s="13">
        <f>май.25!K9+июн.25!H9-июн.25!G9</f>
        <v>-2023.1599999999999</v>
      </c>
    </row>
    <row r="10" spans="1:11" x14ac:dyDescent="0.25">
      <c r="A10" s="109">
        <v>3</v>
      </c>
      <c r="B10" s="109">
        <v>3</v>
      </c>
      <c r="C10" s="12">
        <v>23195</v>
      </c>
      <c r="D10" s="12">
        <v>23254</v>
      </c>
      <c r="E10" s="13">
        <f t="shared" ref="E10:E74" si="0">D10-C10</f>
        <v>59</v>
      </c>
      <c r="F10" s="13">
        <v>7.33</v>
      </c>
      <c r="G10" s="13">
        <f t="shared" ref="G10:G74" si="1">F10*E10</f>
        <v>432.47</v>
      </c>
      <c r="H10" s="13">
        <v>792</v>
      </c>
      <c r="I10" s="109">
        <v>377709</v>
      </c>
      <c r="J10" s="50">
        <v>45824</v>
      </c>
      <c r="K10" s="13">
        <f>май.25!K10+июн.25!H10-июн.25!G10</f>
        <v>4949.7099999999991</v>
      </c>
    </row>
    <row r="11" spans="1:11" x14ac:dyDescent="0.25">
      <c r="A11" s="109">
        <v>4</v>
      </c>
      <c r="B11" s="109">
        <v>4</v>
      </c>
      <c r="C11" s="12">
        <v>69652</v>
      </c>
      <c r="D11" s="12">
        <v>69939</v>
      </c>
      <c r="E11" s="13">
        <f t="shared" si="0"/>
        <v>287</v>
      </c>
      <c r="F11" s="49">
        <v>0</v>
      </c>
      <c r="G11" s="13">
        <f t="shared" si="1"/>
        <v>0</v>
      </c>
      <c r="H11" s="13"/>
      <c r="I11" s="109"/>
      <c r="J11" s="50"/>
      <c r="K11" s="13">
        <f>май.25!K11+июн.25!H11-июн.25!G11</f>
        <v>0</v>
      </c>
    </row>
    <row r="12" spans="1:11" x14ac:dyDescent="0.25">
      <c r="A12" s="109">
        <v>5</v>
      </c>
      <c r="B12" s="109">
        <v>5</v>
      </c>
      <c r="C12" s="12">
        <v>73591</v>
      </c>
      <c r="D12" s="12">
        <v>73942</v>
      </c>
      <c r="E12" s="13">
        <f t="shared" si="0"/>
        <v>351</v>
      </c>
      <c r="F12" s="13">
        <v>7.33</v>
      </c>
      <c r="G12" s="13">
        <f t="shared" si="1"/>
        <v>2572.83</v>
      </c>
      <c r="H12" s="13">
        <v>8500</v>
      </c>
      <c r="I12" s="109">
        <v>538053</v>
      </c>
      <c r="J12" s="50">
        <v>45821</v>
      </c>
      <c r="K12" s="13">
        <f>май.25!K12+июн.25!H12-июн.25!G12</f>
        <v>-3057.6800000000003</v>
      </c>
    </row>
    <row r="13" spans="1:11" x14ac:dyDescent="0.25">
      <c r="A13" s="109">
        <v>6</v>
      </c>
      <c r="B13" s="109">
        <v>6</v>
      </c>
      <c r="C13" s="12"/>
      <c r="D13" s="12"/>
      <c r="E13" s="13">
        <f t="shared" si="0"/>
        <v>0</v>
      </c>
      <c r="F13" s="13">
        <v>7.33</v>
      </c>
      <c r="G13" s="13">
        <f t="shared" si="1"/>
        <v>0</v>
      </c>
      <c r="H13" s="13"/>
      <c r="I13" s="109"/>
      <c r="J13" s="50"/>
      <c r="K13" s="13">
        <f>май.25!K13+июн.25!H13-июн.25!G13</f>
        <v>0</v>
      </c>
    </row>
    <row r="14" spans="1:11" x14ac:dyDescent="0.25">
      <c r="A14" s="109">
        <v>7</v>
      </c>
      <c r="B14" s="109">
        <v>7</v>
      </c>
      <c r="C14" s="12">
        <v>8111</v>
      </c>
      <c r="D14" s="12">
        <v>8111</v>
      </c>
      <c r="E14" s="13">
        <f t="shared" si="0"/>
        <v>0</v>
      </c>
      <c r="F14" s="13">
        <v>7.33</v>
      </c>
      <c r="G14" s="13">
        <f t="shared" si="1"/>
        <v>0</v>
      </c>
      <c r="H14" s="13"/>
      <c r="I14" s="109"/>
      <c r="J14" s="50"/>
      <c r="K14" s="13">
        <f>май.25!K14+июн.25!H14-июн.25!G14</f>
        <v>-6.2799999999997453</v>
      </c>
    </row>
    <row r="15" spans="1:11" x14ac:dyDescent="0.25">
      <c r="A15" s="109">
        <v>8</v>
      </c>
      <c r="B15" s="109">
        <v>8</v>
      </c>
      <c r="C15" s="12">
        <v>50937</v>
      </c>
      <c r="D15" s="12">
        <v>51093</v>
      </c>
      <c r="E15" s="13">
        <f t="shared" si="0"/>
        <v>156</v>
      </c>
      <c r="F15" s="13">
        <v>7.33</v>
      </c>
      <c r="G15" s="13">
        <f t="shared" si="1"/>
        <v>1143.48</v>
      </c>
      <c r="H15" s="13">
        <v>4500</v>
      </c>
      <c r="I15" s="109">
        <v>79962.540607000003</v>
      </c>
      <c r="J15" s="50" t="s">
        <v>78</v>
      </c>
      <c r="K15" s="13">
        <f>май.25!K15+июн.25!H15-июн.25!G15</f>
        <v>2314.4399999999996</v>
      </c>
    </row>
    <row r="16" spans="1:11" x14ac:dyDescent="0.25">
      <c r="A16" s="109">
        <v>9</v>
      </c>
      <c r="B16" s="109">
        <v>9</v>
      </c>
      <c r="C16" s="12"/>
      <c r="D16" s="12"/>
      <c r="E16" s="13">
        <f t="shared" si="0"/>
        <v>0</v>
      </c>
      <c r="F16" s="13">
        <v>7.33</v>
      </c>
      <c r="G16" s="13">
        <f t="shared" si="1"/>
        <v>0</v>
      </c>
      <c r="H16" s="13"/>
      <c r="I16" s="109"/>
      <c r="J16" s="50"/>
      <c r="K16" s="13">
        <f>май.25!K16+июн.25!H16-июн.25!G16</f>
        <v>0</v>
      </c>
    </row>
    <row r="17" spans="1:12" x14ac:dyDescent="0.25">
      <c r="A17" s="109">
        <v>10</v>
      </c>
      <c r="B17" s="109">
        <v>10</v>
      </c>
      <c r="C17" s="12"/>
      <c r="D17" s="12"/>
      <c r="E17" s="13">
        <f t="shared" si="0"/>
        <v>0</v>
      </c>
      <c r="F17" s="13">
        <v>7.33</v>
      </c>
      <c r="G17" s="13">
        <f t="shared" si="1"/>
        <v>0</v>
      </c>
      <c r="H17" s="13"/>
      <c r="I17" s="109"/>
      <c r="J17" s="50"/>
      <c r="K17" s="13">
        <f>май.25!K17+июн.25!H17-июн.25!G17</f>
        <v>0</v>
      </c>
    </row>
    <row r="18" spans="1:12" x14ac:dyDescent="0.25">
      <c r="A18" s="109">
        <v>11</v>
      </c>
      <c r="B18" s="109">
        <v>11</v>
      </c>
      <c r="C18" s="12">
        <v>44882</v>
      </c>
      <c r="D18" s="12">
        <v>44998</v>
      </c>
      <c r="E18" s="13">
        <f t="shared" si="0"/>
        <v>116</v>
      </c>
      <c r="F18" s="13">
        <v>7.33</v>
      </c>
      <c r="G18" s="13">
        <f t="shared" si="1"/>
        <v>850.28</v>
      </c>
      <c r="H18" s="13"/>
      <c r="I18" s="109"/>
      <c r="J18" s="50"/>
      <c r="K18" s="13">
        <f>май.25!K18+июн.25!H18-июн.25!G18</f>
        <v>-43.980000000000018</v>
      </c>
    </row>
    <row r="19" spans="1:12" x14ac:dyDescent="0.25">
      <c r="A19" s="109">
        <v>12</v>
      </c>
      <c r="B19" s="109">
        <v>12</v>
      </c>
      <c r="C19" s="12">
        <v>63508</v>
      </c>
      <c r="D19" s="12">
        <v>63808</v>
      </c>
      <c r="E19" s="13">
        <f t="shared" si="0"/>
        <v>300</v>
      </c>
      <c r="F19" s="68">
        <v>5.13</v>
      </c>
      <c r="G19" s="13">
        <f t="shared" si="1"/>
        <v>1539</v>
      </c>
      <c r="H19" s="13">
        <v>3093.39</v>
      </c>
      <c r="I19" s="109">
        <v>628455</v>
      </c>
      <c r="J19" s="50">
        <v>45812</v>
      </c>
      <c r="K19" s="13">
        <f>май.25!K19+июн.25!H19-июн.25!G19</f>
        <v>264.98000000000047</v>
      </c>
    </row>
    <row r="20" spans="1:12" x14ac:dyDescent="0.25">
      <c r="A20" s="109">
        <v>13</v>
      </c>
      <c r="B20" s="109">
        <v>13</v>
      </c>
      <c r="C20" s="12">
        <v>64999</v>
      </c>
      <c r="D20" s="12">
        <v>65207</v>
      </c>
      <c r="E20" s="13">
        <f t="shared" si="0"/>
        <v>208</v>
      </c>
      <c r="F20" s="68">
        <v>5.13</v>
      </c>
      <c r="G20" s="13">
        <f t="shared" si="1"/>
        <v>1067.04</v>
      </c>
      <c r="H20" s="13">
        <v>3000</v>
      </c>
      <c r="I20" s="109">
        <v>507150</v>
      </c>
      <c r="J20" s="50">
        <v>45814</v>
      </c>
      <c r="K20" s="13">
        <f>май.25!K20+июн.25!H20-июн.25!G20</f>
        <v>-89.429999999999154</v>
      </c>
    </row>
    <row r="21" spans="1:12" x14ac:dyDescent="0.25">
      <c r="A21" s="109">
        <v>14</v>
      </c>
      <c r="B21" s="109">
        <v>14</v>
      </c>
      <c r="C21" s="12">
        <v>140167</v>
      </c>
      <c r="D21" s="12">
        <v>140939</v>
      </c>
      <c r="E21" s="13">
        <f t="shared" si="0"/>
        <v>772</v>
      </c>
      <c r="F21" s="68">
        <v>5.13</v>
      </c>
      <c r="G21" s="13">
        <f t="shared" si="1"/>
        <v>3960.36</v>
      </c>
      <c r="H21" s="13">
        <v>5400</v>
      </c>
      <c r="I21" s="109">
        <v>171666</v>
      </c>
      <c r="J21" s="50">
        <v>45818</v>
      </c>
      <c r="K21" s="13">
        <f>май.25!K21+июн.25!H21-июн.25!G21</f>
        <v>5474.380000000001</v>
      </c>
    </row>
    <row r="22" spans="1:12" x14ac:dyDescent="0.25">
      <c r="A22" s="109">
        <v>15</v>
      </c>
      <c r="B22" s="109">
        <v>15</v>
      </c>
      <c r="C22" s="12"/>
      <c r="D22" s="12"/>
      <c r="E22" s="13">
        <f t="shared" si="0"/>
        <v>0</v>
      </c>
      <c r="F22" s="12">
        <v>7.33</v>
      </c>
      <c r="G22" s="13">
        <f t="shared" si="1"/>
        <v>0</v>
      </c>
      <c r="H22" s="13"/>
      <c r="I22" s="109"/>
      <c r="J22" s="50"/>
      <c r="K22" s="13">
        <f>май.25!K22+июн.25!H22-июн.25!G22</f>
        <v>0</v>
      </c>
    </row>
    <row r="23" spans="1:12" x14ac:dyDescent="0.25">
      <c r="A23" s="109">
        <v>16</v>
      </c>
      <c r="B23" s="109">
        <v>16</v>
      </c>
      <c r="C23" s="12"/>
      <c r="D23" s="12"/>
      <c r="E23" s="13">
        <f t="shared" si="0"/>
        <v>0</v>
      </c>
      <c r="F23" s="12">
        <v>7.33</v>
      </c>
      <c r="G23" s="13">
        <f t="shared" si="1"/>
        <v>0</v>
      </c>
      <c r="H23" s="13"/>
      <c r="I23" s="109"/>
      <c r="J23" s="50"/>
      <c r="K23" s="13">
        <f>май.25!K23+июн.25!H23-июн.25!G23</f>
        <v>0</v>
      </c>
    </row>
    <row r="24" spans="1:12" x14ac:dyDescent="0.25">
      <c r="A24" s="109">
        <v>17</v>
      </c>
      <c r="B24" s="109">
        <v>17</v>
      </c>
      <c r="C24" s="12">
        <v>164417</v>
      </c>
      <c r="D24" s="12">
        <v>165384</v>
      </c>
      <c r="E24" s="13">
        <f t="shared" si="0"/>
        <v>967</v>
      </c>
      <c r="F24" s="68">
        <v>5.13</v>
      </c>
      <c r="G24" s="13">
        <f t="shared" si="1"/>
        <v>4960.71</v>
      </c>
      <c r="H24" s="13">
        <v>8910.81</v>
      </c>
      <c r="I24" s="109">
        <v>142905</v>
      </c>
      <c r="J24" s="50">
        <v>45818</v>
      </c>
      <c r="K24" s="13">
        <f>май.25!K24+июн.25!H24-июн.25!G24</f>
        <v>9480.2400000000016</v>
      </c>
    </row>
    <row r="25" spans="1:12" x14ac:dyDescent="0.25">
      <c r="A25" s="109">
        <v>18</v>
      </c>
      <c r="B25" s="109">
        <v>18</v>
      </c>
      <c r="C25" s="12">
        <v>23822</v>
      </c>
      <c r="D25" s="12">
        <v>24136</v>
      </c>
      <c r="E25" s="13">
        <f t="shared" si="0"/>
        <v>314</v>
      </c>
      <c r="F25" s="13">
        <v>7.33</v>
      </c>
      <c r="G25" s="13">
        <f t="shared" si="1"/>
        <v>2301.62</v>
      </c>
      <c r="H25" s="13"/>
      <c r="I25" s="109"/>
      <c r="J25" s="50"/>
      <c r="K25" s="13">
        <f>май.25!K25+июн.25!H25-июн.25!G25</f>
        <v>-4226.7399999999989</v>
      </c>
    </row>
    <row r="26" spans="1:12" x14ac:dyDescent="0.25">
      <c r="A26" s="109">
        <v>19</v>
      </c>
      <c r="B26" s="109">
        <v>19</v>
      </c>
      <c r="C26" s="12">
        <v>7607</v>
      </c>
      <c r="D26" s="12">
        <v>7991</v>
      </c>
      <c r="E26" s="13">
        <f t="shared" si="0"/>
        <v>384</v>
      </c>
      <c r="F26" s="13">
        <v>7.33</v>
      </c>
      <c r="G26" s="13">
        <f t="shared" si="1"/>
        <v>2814.7200000000003</v>
      </c>
      <c r="H26" s="13">
        <v>1000</v>
      </c>
      <c r="I26" s="109">
        <v>154501</v>
      </c>
      <c r="J26" s="50">
        <v>45812</v>
      </c>
      <c r="K26" s="13">
        <f>май.25!K26+июн.25!H26-июн.25!G26</f>
        <v>-421.55000000000018</v>
      </c>
    </row>
    <row r="27" spans="1:12" x14ac:dyDescent="0.25">
      <c r="A27" s="109">
        <v>20</v>
      </c>
      <c r="B27" s="109">
        <v>20</v>
      </c>
      <c r="C27" s="12">
        <v>9353</v>
      </c>
      <c r="D27" s="12">
        <v>9462</v>
      </c>
      <c r="E27" s="13">
        <f t="shared" si="0"/>
        <v>109</v>
      </c>
      <c r="F27" s="68">
        <v>5.13</v>
      </c>
      <c r="G27" s="13">
        <f t="shared" si="1"/>
        <v>559.16999999999996</v>
      </c>
      <c r="H27" s="13"/>
      <c r="I27" s="109"/>
      <c r="J27" s="50"/>
      <c r="K27" s="13">
        <f>май.25!K27+июн.25!H27-июн.25!G27</f>
        <v>-1048.5299999999997</v>
      </c>
    </row>
    <row r="28" spans="1:12" x14ac:dyDescent="0.25">
      <c r="A28" s="109">
        <v>21</v>
      </c>
      <c r="B28" s="109">
        <v>21</v>
      </c>
      <c r="C28" s="12">
        <v>1131</v>
      </c>
      <c r="D28" s="12">
        <v>1143</v>
      </c>
      <c r="E28" s="13">
        <f t="shared" si="0"/>
        <v>12</v>
      </c>
      <c r="F28" s="13">
        <v>7.33</v>
      </c>
      <c r="G28" s="13">
        <f t="shared" si="1"/>
        <v>87.960000000000008</v>
      </c>
      <c r="H28" s="13"/>
      <c r="I28" s="109"/>
      <c r="J28" s="50"/>
      <c r="K28" s="13">
        <f>май.25!K28+июн.25!H28-июн.25!G28</f>
        <v>368.05999999999995</v>
      </c>
    </row>
    <row r="29" spans="1:12" x14ac:dyDescent="0.25">
      <c r="A29" s="109">
        <v>22</v>
      </c>
      <c r="B29" s="109">
        <v>22</v>
      </c>
      <c r="C29" s="12">
        <v>29794</v>
      </c>
      <c r="D29" s="12">
        <v>30344</v>
      </c>
      <c r="E29" s="13">
        <f t="shared" si="0"/>
        <v>550</v>
      </c>
      <c r="F29" s="70">
        <v>5.13</v>
      </c>
      <c r="G29" s="13">
        <f t="shared" si="1"/>
        <v>2821.5</v>
      </c>
      <c r="H29" s="13"/>
      <c r="I29" s="109"/>
      <c r="J29" s="50"/>
      <c r="K29" s="13">
        <f>май.25!K29+июн.25!H29-июн.25!G29</f>
        <v>-4130.8099999999995</v>
      </c>
      <c r="L29" s="77"/>
    </row>
    <row r="30" spans="1:12" x14ac:dyDescent="0.25">
      <c r="A30" s="109">
        <v>23</v>
      </c>
      <c r="B30" s="109">
        <v>23</v>
      </c>
      <c r="C30" s="12"/>
      <c r="D30" s="12"/>
      <c r="E30" s="13">
        <f t="shared" si="0"/>
        <v>0</v>
      </c>
      <c r="F30" s="13">
        <v>7.33</v>
      </c>
      <c r="G30" s="13">
        <f t="shared" si="1"/>
        <v>0</v>
      </c>
      <c r="H30" s="13"/>
      <c r="I30" s="109"/>
      <c r="J30" s="50"/>
      <c r="K30" s="13">
        <f>май.25!K30+июн.25!H30-июн.25!G30</f>
        <v>0</v>
      </c>
    </row>
    <row r="31" spans="1:12" x14ac:dyDescent="0.25">
      <c r="A31" s="109">
        <v>24</v>
      </c>
      <c r="B31" s="109">
        <v>24</v>
      </c>
      <c r="C31" s="12"/>
      <c r="D31" s="12"/>
      <c r="E31" s="13">
        <f t="shared" si="0"/>
        <v>0</v>
      </c>
      <c r="F31" s="13">
        <v>7.33</v>
      </c>
      <c r="G31" s="13">
        <f t="shared" si="1"/>
        <v>0</v>
      </c>
      <c r="H31" s="13"/>
      <c r="I31" s="109"/>
      <c r="J31" s="50"/>
      <c r="K31" s="13">
        <f>май.25!K31+июн.25!H31-июн.25!G31</f>
        <v>0</v>
      </c>
    </row>
    <row r="32" spans="1:12" x14ac:dyDescent="0.25">
      <c r="A32" s="109">
        <v>25</v>
      </c>
      <c r="B32" s="109">
        <v>25</v>
      </c>
      <c r="C32" s="12">
        <v>5185</v>
      </c>
      <c r="D32" s="12">
        <v>5288</v>
      </c>
      <c r="E32" s="13">
        <f t="shared" si="0"/>
        <v>103</v>
      </c>
      <c r="F32" s="70">
        <v>5.13</v>
      </c>
      <c r="G32" s="13">
        <f t="shared" si="1"/>
        <v>528.39</v>
      </c>
      <c r="H32" s="13">
        <v>1000</v>
      </c>
      <c r="I32" s="109">
        <v>787286</v>
      </c>
      <c r="J32" s="50">
        <v>45818</v>
      </c>
      <c r="K32" s="13">
        <f>май.25!K32+июн.25!H32-июн.25!G32</f>
        <v>3416.7600000000007</v>
      </c>
    </row>
    <row r="33" spans="1:11" x14ac:dyDescent="0.25">
      <c r="A33" s="109">
        <v>26</v>
      </c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5.13</v>
      </c>
      <c r="G33" s="13">
        <f t="shared" si="1"/>
        <v>0</v>
      </c>
      <c r="H33" s="13"/>
      <c r="I33" s="109"/>
      <c r="J33" s="50"/>
      <c r="K33" s="13">
        <f>май.25!K33+июн.25!H33-июн.25!G33</f>
        <v>0</v>
      </c>
    </row>
    <row r="34" spans="1:11" x14ac:dyDescent="0.25">
      <c r="A34" s="109">
        <v>27</v>
      </c>
      <c r="B34" s="109">
        <v>27</v>
      </c>
      <c r="C34" s="12"/>
      <c r="D34" s="12"/>
      <c r="E34" s="13">
        <f t="shared" si="0"/>
        <v>0</v>
      </c>
      <c r="F34" s="13">
        <v>7.33</v>
      </c>
      <c r="G34" s="13">
        <f t="shared" si="1"/>
        <v>0</v>
      </c>
      <c r="H34" s="13"/>
      <c r="I34" s="109"/>
      <c r="J34" s="50"/>
      <c r="K34" s="13">
        <f>май.25!K34+июн.25!H34-июн.25!G34</f>
        <v>0</v>
      </c>
    </row>
    <row r="35" spans="1:11" x14ac:dyDescent="0.25">
      <c r="A35" s="109">
        <v>28</v>
      </c>
      <c r="B35" s="109">
        <v>28</v>
      </c>
      <c r="C35" s="12"/>
      <c r="D35" s="12"/>
      <c r="E35" s="13">
        <f t="shared" si="0"/>
        <v>0</v>
      </c>
      <c r="F35" s="13">
        <v>7.33</v>
      </c>
      <c r="G35" s="13">
        <f t="shared" si="1"/>
        <v>0</v>
      </c>
      <c r="H35" s="13"/>
      <c r="I35" s="109"/>
      <c r="J35" s="50"/>
      <c r="K35" s="13">
        <f>май.25!K35+июн.25!H35-июн.25!G35</f>
        <v>0</v>
      </c>
    </row>
    <row r="36" spans="1:11" x14ac:dyDescent="0.25">
      <c r="A36" s="109">
        <v>29</v>
      </c>
      <c r="B36" s="109">
        <v>29</v>
      </c>
      <c r="C36" s="12"/>
      <c r="D36" s="12"/>
      <c r="E36" s="13">
        <f t="shared" si="0"/>
        <v>0</v>
      </c>
      <c r="F36" s="13">
        <v>7.33</v>
      </c>
      <c r="G36" s="13">
        <f t="shared" si="1"/>
        <v>0</v>
      </c>
      <c r="H36" s="13"/>
      <c r="I36" s="109"/>
      <c r="J36" s="50"/>
      <c r="K36" s="13">
        <f>май.25!K36+июн.25!H36-июн.25!G36</f>
        <v>0</v>
      </c>
    </row>
    <row r="37" spans="1:11" x14ac:dyDescent="0.25">
      <c r="A37" s="109">
        <v>30</v>
      </c>
      <c r="B37" s="109">
        <v>30</v>
      </c>
      <c r="C37" s="12"/>
      <c r="D37" s="12"/>
      <c r="E37" s="13">
        <f t="shared" si="0"/>
        <v>0</v>
      </c>
      <c r="F37" s="13">
        <v>7.33</v>
      </c>
      <c r="G37" s="13">
        <f t="shared" si="1"/>
        <v>0</v>
      </c>
      <c r="H37" s="13"/>
      <c r="I37" s="109"/>
      <c r="J37" s="50"/>
      <c r="K37" s="13">
        <f>май.25!K37+июн.25!H37-июн.25!G37</f>
        <v>0</v>
      </c>
    </row>
    <row r="38" spans="1:11" x14ac:dyDescent="0.25">
      <c r="A38" s="109">
        <v>32</v>
      </c>
      <c r="B38" s="109">
        <v>32</v>
      </c>
      <c r="C38" s="12"/>
      <c r="D38" s="12"/>
      <c r="E38" s="13">
        <f t="shared" si="0"/>
        <v>0</v>
      </c>
      <c r="F38" s="13">
        <v>7.33</v>
      </c>
      <c r="G38" s="13">
        <f t="shared" si="1"/>
        <v>0</v>
      </c>
      <c r="H38" s="13"/>
      <c r="I38" s="109"/>
      <c r="J38" s="50"/>
      <c r="K38" s="13">
        <f>май.25!K38+июн.25!H38-июн.25!G38</f>
        <v>0</v>
      </c>
    </row>
    <row r="39" spans="1:11" x14ac:dyDescent="0.25">
      <c r="A39" s="109">
        <v>34</v>
      </c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7.33</v>
      </c>
      <c r="G39" s="13">
        <f t="shared" si="1"/>
        <v>0</v>
      </c>
      <c r="H39" s="13"/>
      <c r="I39" s="109"/>
      <c r="J39" s="50"/>
      <c r="K39" s="13">
        <f>май.25!K39+июн.25!H39-июн.25!G39</f>
        <v>0</v>
      </c>
    </row>
    <row r="40" spans="1:11" x14ac:dyDescent="0.25">
      <c r="A40" s="109">
        <v>35</v>
      </c>
      <c r="B40" s="109">
        <v>35</v>
      </c>
      <c r="C40" s="12"/>
      <c r="D40" s="12"/>
      <c r="E40" s="13">
        <f t="shared" si="0"/>
        <v>0</v>
      </c>
      <c r="F40" s="13">
        <v>7.33</v>
      </c>
      <c r="G40" s="13">
        <f t="shared" si="1"/>
        <v>0</v>
      </c>
      <c r="H40" s="13"/>
      <c r="I40" s="109"/>
      <c r="J40" s="50"/>
      <c r="K40" s="13">
        <f>май.25!K40+июн.25!H40-июн.25!G40</f>
        <v>0</v>
      </c>
    </row>
    <row r="41" spans="1:11" x14ac:dyDescent="0.25">
      <c r="A41" s="109">
        <v>36</v>
      </c>
      <c r="B41" s="109">
        <v>36</v>
      </c>
      <c r="C41" s="12">
        <v>26404</v>
      </c>
      <c r="D41" s="12">
        <v>26605</v>
      </c>
      <c r="E41" s="13">
        <f t="shared" si="0"/>
        <v>201</v>
      </c>
      <c r="F41" s="13">
        <v>7.33</v>
      </c>
      <c r="G41" s="13">
        <f t="shared" si="1"/>
        <v>1473.33</v>
      </c>
      <c r="H41" s="13">
        <v>24000</v>
      </c>
      <c r="I41" s="109">
        <v>52983</v>
      </c>
      <c r="J41" s="50">
        <v>45810</v>
      </c>
      <c r="K41" s="13">
        <f>май.25!K41+июн.25!H41-июн.25!G41</f>
        <v>4971.3199999999979</v>
      </c>
    </row>
    <row r="42" spans="1:11" x14ac:dyDescent="0.25">
      <c r="A42" s="109">
        <v>37</v>
      </c>
      <c r="B42" s="109">
        <v>37</v>
      </c>
      <c r="C42" s="12">
        <v>125587</v>
      </c>
      <c r="D42" s="12">
        <v>126036</v>
      </c>
      <c r="E42" s="13">
        <f t="shared" si="0"/>
        <v>449</v>
      </c>
      <c r="F42" s="13">
        <v>7.33</v>
      </c>
      <c r="G42" s="13">
        <f t="shared" si="1"/>
        <v>3291.17</v>
      </c>
      <c r="H42" s="13">
        <v>6435</v>
      </c>
      <c r="I42" s="109">
        <v>557626</v>
      </c>
      <c r="J42" s="50">
        <v>45831</v>
      </c>
      <c r="K42" s="13">
        <f>май.25!K42+июн.25!H42-июн.25!G42</f>
        <v>-25573.489999999998</v>
      </c>
    </row>
    <row r="43" spans="1:11" x14ac:dyDescent="0.25">
      <c r="A43" s="109">
        <v>38</v>
      </c>
      <c r="B43" s="109">
        <v>38</v>
      </c>
      <c r="C43" s="12">
        <v>1183</v>
      </c>
      <c r="D43" s="12">
        <v>1183</v>
      </c>
      <c r="E43" s="13">
        <f t="shared" si="0"/>
        <v>0</v>
      </c>
      <c r="F43" s="13">
        <v>7.33</v>
      </c>
      <c r="G43" s="13">
        <f t="shared" si="1"/>
        <v>0</v>
      </c>
      <c r="H43" s="13"/>
      <c r="I43" s="109"/>
      <c r="J43" s="50"/>
      <c r="K43" s="13">
        <f>май.25!K43+июн.25!H43-июн.25!G43</f>
        <v>-733</v>
      </c>
    </row>
    <row r="44" spans="1:11" x14ac:dyDescent="0.25">
      <c r="A44" s="109">
        <v>39</v>
      </c>
      <c r="B44" s="109">
        <v>39</v>
      </c>
      <c r="C44" s="12">
        <v>21656</v>
      </c>
      <c r="D44" s="12">
        <v>22130</v>
      </c>
      <c r="E44" s="13">
        <f t="shared" si="0"/>
        <v>474</v>
      </c>
      <c r="F44" s="70">
        <v>0</v>
      </c>
      <c r="G44" s="13">
        <f t="shared" si="1"/>
        <v>0</v>
      </c>
      <c r="H44" s="13"/>
      <c r="I44" s="109"/>
      <c r="J44" s="50"/>
      <c r="K44" s="13">
        <f>май.25!K44+июн.25!H44-июн.25!G44</f>
        <v>5302.5</v>
      </c>
    </row>
    <row r="45" spans="1:11" x14ac:dyDescent="0.25">
      <c r="A45" s="109">
        <v>40</v>
      </c>
      <c r="B45" s="109">
        <v>40</v>
      </c>
      <c r="C45" s="12">
        <v>6237</v>
      </c>
      <c r="D45" s="12">
        <v>6524</v>
      </c>
      <c r="E45" s="13">
        <f t="shared" si="0"/>
        <v>287</v>
      </c>
      <c r="F45" s="13">
        <v>7.33</v>
      </c>
      <c r="G45" s="13">
        <f t="shared" si="1"/>
        <v>2103.71</v>
      </c>
      <c r="H45" s="13">
        <v>1413.3</v>
      </c>
      <c r="I45" s="109">
        <v>247031</v>
      </c>
      <c r="J45" s="50">
        <v>45831</v>
      </c>
      <c r="K45" s="13">
        <f>май.25!K45+июн.25!H45-июн.25!G45</f>
        <v>-649.21</v>
      </c>
    </row>
    <row r="46" spans="1:11" x14ac:dyDescent="0.25">
      <c r="A46" s="109">
        <v>41</v>
      </c>
      <c r="B46" s="109">
        <v>41</v>
      </c>
      <c r="C46" s="12">
        <v>9792</v>
      </c>
      <c r="D46" s="12">
        <v>9996</v>
      </c>
      <c r="E46" s="13">
        <f t="shared" si="0"/>
        <v>204</v>
      </c>
      <c r="F46" s="68">
        <v>5.13</v>
      </c>
      <c r="G46" s="13">
        <f t="shared" si="1"/>
        <v>1046.52</v>
      </c>
      <c r="H46" s="13"/>
      <c r="I46" s="109"/>
      <c r="J46" s="50"/>
      <c r="K46" s="13">
        <f>май.25!K46+июн.25!H46-июн.25!G46</f>
        <v>1757.8399999999997</v>
      </c>
    </row>
    <row r="47" spans="1:11" x14ac:dyDescent="0.25">
      <c r="A47" s="109">
        <v>42</v>
      </c>
      <c r="B47" s="109">
        <v>42</v>
      </c>
      <c r="C47" s="12">
        <v>77952</v>
      </c>
      <c r="D47" s="12">
        <v>78323</v>
      </c>
      <c r="E47" s="13">
        <f t="shared" si="0"/>
        <v>371</v>
      </c>
      <c r="F47" s="13">
        <v>7.33</v>
      </c>
      <c r="G47" s="13">
        <f t="shared" si="1"/>
        <v>2719.43</v>
      </c>
      <c r="H47" s="13">
        <v>6670.3</v>
      </c>
      <c r="I47" s="109">
        <v>767066</v>
      </c>
      <c r="J47" s="50">
        <v>45825</v>
      </c>
      <c r="K47" s="13">
        <f>май.25!K47+июн.25!H47-июн.25!G47</f>
        <v>1531.9699999999989</v>
      </c>
    </row>
    <row r="48" spans="1:11" x14ac:dyDescent="0.25">
      <c r="A48" s="109">
        <v>43</v>
      </c>
      <c r="B48" s="109">
        <v>43</v>
      </c>
      <c r="C48" s="12">
        <v>9923</v>
      </c>
      <c r="D48" s="12">
        <v>10338</v>
      </c>
      <c r="E48" s="13">
        <f t="shared" si="0"/>
        <v>415</v>
      </c>
      <c r="F48" s="68">
        <v>5.13</v>
      </c>
      <c r="G48" s="13">
        <f t="shared" si="1"/>
        <v>2128.9499999999998</v>
      </c>
      <c r="H48" s="13">
        <v>2000</v>
      </c>
      <c r="I48" s="109">
        <v>286327</v>
      </c>
      <c r="J48" s="50">
        <v>45827</v>
      </c>
      <c r="K48" s="13">
        <f>май.25!K48+июн.25!H48-июн.25!G48</f>
        <v>7157.63</v>
      </c>
    </row>
    <row r="49" spans="1:11" x14ac:dyDescent="0.25">
      <c r="A49" s="109">
        <v>44</v>
      </c>
      <c r="B49" s="109">
        <v>44</v>
      </c>
      <c r="C49" s="12"/>
      <c r="D49" s="12"/>
      <c r="E49" s="13">
        <f t="shared" si="0"/>
        <v>0</v>
      </c>
      <c r="F49" s="13">
        <v>7.33</v>
      </c>
      <c r="G49" s="13">
        <f t="shared" si="1"/>
        <v>0</v>
      </c>
      <c r="H49" s="13"/>
      <c r="I49" s="109"/>
      <c r="J49" s="50"/>
      <c r="K49" s="13">
        <f>май.25!K49+июн.25!H49-июн.25!G49</f>
        <v>0</v>
      </c>
    </row>
    <row r="50" spans="1:11" x14ac:dyDescent="0.25">
      <c r="A50" s="109">
        <v>45</v>
      </c>
      <c r="B50" s="109">
        <v>45</v>
      </c>
      <c r="C50" s="12">
        <v>30</v>
      </c>
      <c r="D50" s="12">
        <v>30</v>
      </c>
      <c r="E50" s="13">
        <f t="shared" si="0"/>
        <v>0</v>
      </c>
      <c r="F50" s="13">
        <v>7.33</v>
      </c>
      <c r="G50" s="13">
        <f t="shared" si="1"/>
        <v>0</v>
      </c>
      <c r="H50" s="13"/>
      <c r="I50" s="109"/>
      <c r="J50" s="50"/>
      <c r="K50" s="13">
        <f>май.25!K50+июн.25!H50-июн.25!G50</f>
        <v>-21.990000000000002</v>
      </c>
    </row>
    <row r="51" spans="1:11" x14ac:dyDescent="0.25">
      <c r="A51" s="109">
        <v>46</v>
      </c>
      <c r="B51" s="109">
        <v>46</v>
      </c>
      <c r="C51" s="12">
        <v>11773</v>
      </c>
      <c r="D51" s="12">
        <v>12121</v>
      </c>
      <c r="E51" s="13">
        <f t="shared" si="0"/>
        <v>348</v>
      </c>
      <c r="F51" s="68">
        <v>5.13</v>
      </c>
      <c r="G51" s="13">
        <f t="shared" si="1"/>
        <v>1785.24</v>
      </c>
      <c r="H51" s="13"/>
      <c r="I51" s="109"/>
      <c r="J51" s="50"/>
      <c r="K51" s="13">
        <f>май.25!K51+июн.25!H51-июн.25!G51</f>
        <v>696.62999999999988</v>
      </c>
    </row>
    <row r="52" spans="1:11" x14ac:dyDescent="0.25">
      <c r="A52" s="109">
        <v>47</v>
      </c>
      <c r="B52" s="109">
        <v>47</v>
      </c>
      <c r="C52" s="12">
        <v>9240</v>
      </c>
      <c r="D52" s="12">
        <v>9522</v>
      </c>
      <c r="E52" s="13">
        <f t="shared" si="0"/>
        <v>282</v>
      </c>
      <c r="F52" s="13">
        <v>7.33</v>
      </c>
      <c r="G52" s="13">
        <f t="shared" si="1"/>
        <v>2067.06</v>
      </c>
      <c r="H52" s="13">
        <v>2000</v>
      </c>
      <c r="I52" s="109">
        <v>28241</v>
      </c>
      <c r="J52" s="50">
        <v>45832</v>
      </c>
      <c r="K52" s="13">
        <f>май.25!K52+июн.25!H52-июн.25!G52</f>
        <v>-421.08000000000015</v>
      </c>
    </row>
    <row r="53" spans="1:11" x14ac:dyDescent="0.25">
      <c r="A53" s="109">
        <v>48</v>
      </c>
      <c r="B53" s="109">
        <v>48</v>
      </c>
      <c r="C53" s="12">
        <v>15124</v>
      </c>
      <c r="D53" s="12">
        <v>15485</v>
      </c>
      <c r="E53" s="13">
        <f t="shared" si="0"/>
        <v>361</v>
      </c>
      <c r="F53" s="68">
        <v>5.13</v>
      </c>
      <c r="G53" s="13">
        <f t="shared" si="1"/>
        <v>1851.93</v>
      </c>
      <c r="H53" s="13">
        <v>3000</v>
      </c>
      <c r="I53" s="109">
        <v>211845</v>
      </c>
      <c r="J53" s="50">
        <v>45810</v>
      </c>
      <c r="K53" s="13">
        <f>май.25!K53+июн.25!H53-июн.25!G53</f>
        <v>2114.5500000000002</v>
      </c>
    </row>
    <row r="54" spans="1:11" x14ac:dyDescent="0.25">
      <c r="A54" s="109">
        <v>49</v>
      </c>
      <c r="B54" s="109">
        <v>49</v>
      </c>
      <c r="C54" s="12">
        <v>580</v>
      </c>
      <c r="D54" s="12">
        <v>700</v>
      </c>
      <c r="E54" s="13">
        <f t="shared" si="0"/>
        <v>120</v>
      </c>
      <c r="F54" s="13">
        <v>7.33</v>
      </c>
      <c r="G54" s="13">
        <f t="shared" si="1"/>
        <v>879.6</v>
      </c>
      <c r="H54" s="13"/>
      <c r="I54" s="109"/>
      <c r="J54" s="50"/>
      <c r="K54" s="13">
        <f>май.25!K54+июн.25!H54-июн.25!G54</f>
        <v>-952.43000000000006</v>
      </c>
    </row>
    <row r="55" spans="1:11" x14ac:dyDescent="0.25">
      <c r="A55" s="109">
        <v>50</v>
      </c>
      <c r="B55" s="109">
        <v>50</v>
      </c>
      <c r="C55" s="12">
        <v>1554</v>
      </c>
      <c r="D55" s="12">
        <v>1570</v>
      </c>
      <c r="E55" s="13">
        <f t="shared" si="0"/>
        <v>16</v>
      </c>
      <c r="F55" s="13">
        <v>7.33</v>
      </c>
      <c r="G55" s="13">
        <f t="shared" si="1"/>
        <v>117.28</v>
      </c>
      <c r="H55" s="13">
        <v>1000</v>
      </c>
      <c r="I55" s="109">
        <v>156477</v>
      </c>
      <c r="J55" s="50">
        <v>45824</v>
      </c>
      <c r="K55" s="13">
        <f>май.25!K55+июн.25!H55-июн.25!G55</f>
        <v>1382.72</v>
      </c>
    </row>
    <row r="56" spans="1:11" x14ac:dyDescent="0.25">
      <c r="A56" s="109">
        <v>51</v>
      </c>
      <c r="B56" s="109">
        <v>51</v>
      </c>
      <c r="C56" s="12"/>
      <c r="D56" s="12"/>
      <c r="E56" s="13">
        <f t="shared" si="0"/>
        <v>0</v>
      </c>
      <c r="F56" s="13">
        <v>7.33</v>
      </c>
      <c r="G56" s="13">
        <f t="shared" si="1"/>
        <v>0</v>
      </c>
      <c r="H56" s="13"/>
      <c r="I56" s="109"/>
      <c r="J56" s="50"/>
      <c r="K56" s="13">
        <f>май.25!K56+июн.25!H56-июн.25!G56</f>
        <v>0</v>
      </c>
    </row>
    <row r="57" spans="1:11" x14ac:dyDescent="0.25">
      <c r="A57" s="109">
        <v>52</v>
      </c>
      <c r="B57" s="109">
        <v>52</v>
      </c>
      <c r="C57" s="12"/>
      <c r="D57" s="12"/>
      <c r="E57" s="13">
        <f t="shared" si="0"/>
        <v>0</v>
      </c>
      <c r="F57" s="13">
        <v>7.33</v>
      </c>
      <c r="G57" s="13">
        <f t="shared" si="1"/>
        <v>0</v>
      </c>
      <c r="H57" s="13"/>
      <c r="I57" s="109"/>
      <c r="J57" s="50"/>
      <c r="K57" s="13">
        <f>май.25!K57+июн.25!H57-июн.25!G57</f>
        <v>0</v>
      </c>
    </row>
    <row r="58" spans="1:11" x14ac:dyDescent="0.25">
      <c r="A58" s="109">
        <v>53</v>
      </c>
      <c r="B58" s="109">
        <v>53</v>
      </c>
      <c r="C58" s="12"/>
      <c r="D58" s="12"/>
      <c r="E58" s="13">
        <f t="shared" si="0"/>
        <v>0</v>
      </c>
      <c r="F58" s="13">
        <v>7.33</v>
      </c>
      <c r="G58" s="13">
        <f t="shared" si="1"/>
        <v>0</v>
      </c>
      <c r="H58" s="13"/>
      <c r="I58" s="109"/>
      <c r="J58" s="50"/>
      <c r="K58" s="13">
        <f>май.25!K58+июн.25!H58-июн.25!G58</f>
        <v>0</v>
      </c>
    </row>
    <row r="59" spans="1:11" x14ac:dyDescent="0.25">
      <c r="A59" s="109">
        <v>54</v>
      </c>
      <c r="B59" s="114">
        <v>54</v>
      </c>
      <c r="C59" s="12">
        <v>110998</v>
      </c>
      <c r="D59" s="12">
        <v>111696</v>
      </c>
      <c r="E59" s="13">
        <f t="shared" si="0"/>
        <v>698</v>
      </c>
      <c r="F59" s="70">
        <v>5.13</v>
      </c>
      <c r="G59" s="13">
        <f t="shared" si="1"/>
        <v>3580.74</v>
      </c>
      <c r="H59" s="13">
        <v>2052</v>
      </c>
      <c r="I59" s="109">
        <v>452059</v>
      </c>
      <c r="J59" s="50">
        <v>45812</v>
      </c>
      <c r="K59" s="13">
        <f>май.25!K59+июн.25!H59-июн.25!G59</f>
        <v>-3580.74</v>
      </c>
    </row>
    <row r="60" spans="1:11" x14ac:dyDescent="0.25">
      <c r="A60" s="109">
        <v>55</v>
      </c>
      <c r="B60" s="109">
        <v>55</v>
      </c>
      <c r="C60" s="12"/>
      <c r="D60" s="12"/>
      <c r="E60" s="13">
        <f t="shared" si="0"/>
        <v>0</v>
      </c>
      <c r="F60" s="13">
        <v>7.33</v>
      </c>
      <c r="G60" s="13">
        <f t="shared" si="1"/>
        <v>0</v>
      </c>
      <c r="H60" s="13"/>
      <c r="I60" s="109"/>
      <c r="J60" s="50"/>
      <c r="K60" s="13">
        <f>май.25!K60+июн.25!H60-июн.25!G60</f>
        <v>0</v>
      </c>
    </row>
    <row r="61" spans="1:11" x14ac:dyDescent="0.25">
      <c r="A61" s="109">
        <v>56</v>
      </c>
      <c r="B61" s="109">
        <v>56</v>
      </c>
      <c r="C61" s="12">
        <v>1618</v>
      </c>
      <c r="D61" s="12">
        <v>1729</v>
      </c>
      <c r="E61" s="13">
        <f t="shared" si="0"/>
        <v>111</v>
      </c>
      <c r="F61" s="13">
        <v>7.33</v>
      </c>
      <c r="G61" s="13">
        <f t="shared" si="1"/>
        <v>813.63</v>
      </c>
      <c r="H61" s="13"/>
      <c r="I61" s="109"/>
      <c r="J61" s="50"/>
      <c r="K61" s="13">
        <f>май.25!K61+июн.25!H61-июн.25!G61</f>
        <v>-1935.12</v>
      </c>
    </row>
    <row r="62" spans="1:11" x14ac:dyDescent="0.25">
      <c r="A62" s="109">
        <v>57</v>
      </c>
      <c r="B62" s="109">
        <v>57</v>
      </c>
      <c r="C62" s="12">
        <v>25434</v>
      </c>
      <c r="D62" s="12">
        <v>25749</v>
      </c>
      <c r="E62" s="13">
        <f t="shared" si="0"/>
        <v>315</v>
      </c>
      <c r="F62" s="70">
        <v>5.13</v>
      </c>
      <c r="G62" s="13">
        <f t="shared" si="1"/>
        <v>1615.95</v>
      </c>
      <c r="H62" s="13">
        <v>10000</v>
      </c>
      <c r="I62" s="109">
        <v>107547</v>
      </c>
      <c r="J62" s="50">
        <v>45817</v>
      </c>
      <c r="K62" s="13">
        <f>май.25!K62+июн.25!H62-июн.25!G62</f>
        <v>13454.580000000002</v>
      </c>
    </row>
    <row r="63" spans="1:11" x14ac:dyDescent="0.25">
      <c r="A63" s="109">
        <v>58</v>
      </c>
      <c r="B63" s="109">
        <v>58</v>
      </c>
      <c r="C63" s="12">
        <v>23363</v>
      </c>
      <c r="D63" s="12">
        <v>23702</v>
      </c>
      <c r="E63" s="13">
        <f t="shared" si="0"/>
        <v>339</v>
      </c>
      <c r="F63" s="70">
        <v>5.13</v>
      </c>
      <c r="G63" s="13">
        <f t="shared" si="1"/>
        <v>1739.07</v>
      </c>
      <c r="H63" s="13"/>
      <c r="I63" s="109"/>
      <c r="J63" s="50"/>
      <c r="K63" s="13">
        <f>май.25!K63+июн.25!H63-июн.25!G63</f>
        <v>9505.77</v>
      </c>
    </row>
    <row r="64" spans="1:11" x14ac:dyDescent="0.25">
      <c r="A64" s="109">
        <v>60</v>
      </c>
      <c r="B64" s="109">
        <v>60</v>
      </c>
      <c r="C64" s="12">
        <v>3052</v>
      </c>
      <c r="D64" s="12">
        <v>3142</v>
      </c>
      <c r="E64" s="13">
        <f t="shared" si="0"/>
        <v>90</v>
      </c>
      <c r="F64" s="13">
        <v>7.33</v>
      </c>
      <c r="G64" s="13">
        <f t="shared" si="1"/>
        <v>659.7</v>
      </c>
      <c r="H64" s="13"/>
      <c r="I64" s="109"/>
      <c r="J64" s="50"/>
      <c r="K64" s="13">
        <f>май.25!K64+июн.25!H64-июн.25!G64</f>
        <v>-2367.59</v>
      </c>
    </row>
    <row r="65" spans="1:11" x14ac:dyDescent="0.25">
      <c r="A65" s="109">
        <v>61</v>
      </c>
      <c r="B65" s="109">
        <v>61</v>
      </c>
      <c r="C65" s="12">
        <v>70422</v>
      </c>
      <c r="D65" s="12">
        <v>70581</v>
      </c>
      <c r="E65" s="13">
        <f t="shared" si="0"/>
        <v>159</v>
      </c>
      <c r="F65" s="68">
        <v>5.13</v>
      </c>
      <c r="G65" s="13">
        <f t="shared" si="1"/>
        <v>815.67</v>
      </c>
      <c r="H65" s="13"/>
      <c r="I65" s="109"/>
      <c r="J65" s="50"/>
      <c r="K65" s="13">
        <f>май.25!K65+июн.25!H65-июн.25!G65</f>
        <v>18184.910000000003</v>
      </c>
    </row>
    <row r="66" spans="1:11" x14ac:dyDescent="0.25">
      <c r="A66" s="109">
        <v>62</v>
      </c>
      <c r="B66" s="109">
        <v>62</v>
      </c>
      <c r="C66" s="12">
        <v>14970</v>
      </c>
      <c r="D66" s="12">
        <v>15286</v>
      </c>
      <c r="E66" s="13">
        <f t="shared" si="0"/>
        <v>316</v>
      </c>
      <c r="F66" s="13">
        <v>7.33</v>
      </c>
      <c r="G66" s="13">
        <f t="shared" si="1"/>
        <v>2316.2800000000002</v>
      </c>
      <c r="H66" s="13"/>
      <c r="I66" s="109"/>
      <c r="J66" s="50"/>
      <c r="K66" s="13">
        <f>май.25!K66+июн.25!H66-июн.25!G66</f>
        <v>-18368.98</v>
      </c>
    </row>
    <row r="67" spans="1:11" x14ac:dyDescent="0.25">
      <c r="A67" s="109">
        <v>63</v>
      </c>
      <c r="B67" s="109">
        <v>63</v>
      </c>
      <c r="C67" s="12">
        <v>10910</v>
      </c>
      <c r="D67" s="12">
        <v>10963</v>
      </c>
      <c r="E67" s="13">
        <f t="shared" si="0"/>
        <v>53</v>
      </c>
      <c r="F67" s="68">
        <v>5.13</v>
      </c>
      <c r="G67" s="13">
        <f t="shared" si="1"/>
        <v>271.89</v>
      </c>
      <c r="H67" s="13"/>
      <c r="I67" s="109"/>
      <c r="J67" s="50"/>
      <c r="K67" s="13">
        <f>май.25!K67+июн.25!H67-июн.25!G67</f>
        <v>491.58999999999992</v>
      </c>
    </row>
    <row r="68" spans="1:11" x14ac:dyDescent="0.25">
      <c r="A68" s="109">
        <v>64</v>
      </c>
      <c r="B68" s="109">
        <v>64</v>
      </c>
      <c r="C68" s="12">
        <v>20774</v>
      </c>
      <c r="D68" s="12">
        <v>20887</v>
      </c>
      <c r="E68" s="13">
        <f t="shared" si="0"/>
        <v>113</v>
      </c>
      <c r="F68" s="68">
        <v>5.13</v>
      </c>
      <c r="G68" s="13">
        <f t="shared" si="1"/>
        <v>579.68999999999994</v>
      </c>
      <c r="H68" s="13"/>
      <c r="I68" s="109"/>
      <c r="J68" s="50"/>
      <c r="K68" s="13">
        <f>май.25!K68+июн.25!H68-июн.25!G68</f>
        <v>1706.7100000000005</v>
      </c>
    </row>
    <row r="69" spans="1:11" x14ac:dyDescent="0.25">
      <c r="A69" s="109">
        <v>65</v>
      </c>
      <c r="B69" s="109">
        <v>65</v>
      </c>
      <c r="C69" s="12">
        <v>7519</v>
      </c>
      <c r="D69" s="12">
        <v>7820</v>
      </c>
      <c r="E69" s="13">
        <f t="shared" si="0"/>
        <v>301</v>
      </c>
      <c r="F69" s="13">
        <v>7.33</v>
      </c>
      <c r="G69" s="13">
        <f t="shared" si="1"/>
        <v>2206.33</v>
      </c>
      <c r="H69" s="13"/>
      <c r="I69" s="109"/>
      <c r="J69" s="50"/>
      <c r="K69" s="13">
        <f>май.25!K69+июн.25!H69-июн.25!G69</f>
        <v>-2207.42</v>
      </c>
    </row>
    <row r="70" spans="1:11" x14ac:dyDescent="0.25">
      <c r="A70" s="109">
        <v>67</v>
      </c>
      <c r="B70" s="109">
        <v>67</v>
      </c>
      <c r="C70" s="12">
        <v>11275</v>
      </c>
      <c r="D70" s="12">
        <v>11468</v>
      </c>
      <c r="E70" s="13">
        <f t="shared" si="0"/>
        <v>193</v>
      </c>
      <c r="F70" s="13">
        <v>7.33</v>
      </c>
      <c r="G70" s="13">
        <f t="shared" si="1"/>
        <v>1414.69</v>
      </c>
      <c r="H70" s="13"/>
      <c r="I70" s="109"/>
      <c r="J70" s="50"/>
      <c r="K70" s="13">
        <f>май.25!K70+июн.25!H70-июн.25!G70</f>
        <v>-6624.2899999999991</v>
      </c>
    </row>
    <row r="71" spans="1:11" x14ac:dyDescent="0.25">
      <c r="A71" s="109">
        <v>68</v>
      </c>
      <c r="B71" s="109">
        <v>68</v>
      </c>
      <c r="C71" s="12">
        <v>125194</v>
      </c>
      <c r="D71" s="12">
        <v>125670</v>
      </c>
      <c r="E71" s="13">
        <f t="shared" si="0"/>
        <v>476</v>
      </c>
      <c r="F71" s="68">
        <v>5.13</v>
      </c>
      <c r="G71" s="13">
        <f t="shared" si="1"/>
        <v>2441.88</v>
      </c>
      <c r="H71" s="13">
        <v>4524.66</v>
      </c>
      <c r="I71" s="109">
        <v>204337</v>
      </c>
      <c r="J71" s="50">
        <v>45817</v>
      </c>
      <c r="K71" s="13">
        <f>май.25!K71+июн.25!H71-июн.25!G71</f>
        <v>10588.320000000003</v>
      </c>
    </row>
    <row r="72" spans="1:11" x14ac:dyDescent="0.25">
      <c r="A72" s="109">
        <v>69</v>
      </c>
      <c r="B72" s="109">
        <v>69</v>
      </c>
      <c r="C72" s="12">
        <v>107024</v>
      </c>
      <c r="D72" s="12">
        <v>107647</v>
      </c>
      <c r="E72" s="13">
        <f t="shared" si="0"/>
        <v>623</v>
      </c>
      <c r="F72" s="68">
        <v>5.13</v>
      </c>
      <c r="G72" s="13">
        <f t="shared" si="1"/>
        <v>3195.99</v>
      </c>
      <c r="H72" s="13">
        <v>2580.39</v>
      </c>
      <c r="I72" s="109">
        <v>888307</v>
      </c>
      <c r="J72" s="50">
        <v>45816</v>
      </c>
      <c r="K72" s="13">
        <f>май.25!K72+июн.25!H72-июн.25!G72</f>
        <v>4006.7200000000012</v>
      </c>
    </row>
    <row r="73" spans="1:11" x14ac:dyDescent="0.25">
      <c r="A73" s="109">
        <v>70</v>
      </c>
      <c r="B73" s="109">
        <v>70</v>
      </c>
      <c r="C73" s="12">
        <v>34406</v>
      </c>
      <c r="D73" s="12">
        <v>34599</v>
      </c>
      <c r="E73" s="13">
        <f t="shared" si="0"/>
        <v>193</v>
      </c>
      <c r="F73" s="68">
        <v>5.13</v>
      </c>
      <c r="G73" s="13">
        <f t="shared" si="1"/>
        <v>990.09</v>
      </c>
      <c r="H73" s="13"/>
      <c r="I73" s="109"/>
      <c r="J73" s="50"/>
      <c r="K73" s="13">
        <f>май.25!K73+июн.25!H73-июн.25!G73</f>
        <v>16580.5</v>
      </c>
    </row>
    <row r="74" spans="1:11" x14ac:dyDescent="0.25">
      <c r="A74" s="109">
        <v>71</v>
      </c>
      <c r="B74" s="109">
        <v>71</v>
      </c>
      <c r="C74" s="12">
        <v>0</v>
      </c>
      <c r="D74" s="12">
        <v>348</v>
      </c>
      <c r="E74" s="13">
        <f t="shared" si="0"/>
        <v>348</v>
      </c>
      <c r="F74" s="68">
        <v>5.13</v>
      </c>
      <c r="G74" s="13">
        <f t="shared" si="1"/>
        <v>1785.24</v>
      </c>
      <c r="H74" s="13"/>
      <c r="I74" s="109"/>
      <c r="J74" s="50"/>
      <c r="K74" s="13">
        <f>май.25!K74+июн.25!H74-июн.25!G74</f>
        <v>-4140.96</v>
      </c>
    </row>
    <row r="75" spans="1:11" x14ac:dyDescent="0.25">
      <c r="A75" s="109">
        <v>72</v>
      </c>
      <c r="B75" s="109">
        <v>72</v>
      </c>
      <c r="C75" s="12">
        <v>8822</v>
      </c>
      <c r="D75" s="12">
        <v>9022</v>
      </c>
      <c r="E75" s="13">
        <f t="shared" ref="E75:E141" si="2">D75-C75</f>
        <v>200</v>
      </c>
      <c r="F75" s="13">
        <v>7.33</v>
      </c>
      <c r="G75" s="13">
        <f t="shared" ref="G75:G141" si="3">F75*E75</f>
        <v>1466</v>
      </c>
      <c r="H75" s="13">
        <v>2000</v>
      </c>
      <c r="I75" s="109">
        <v>538997</v>
      </c>
      <c r="J75" s="50">
        <v>45811</v>
      </c>
      <c r="K75" s="13">
        <f>май.25!K75+июн.25!H75-июн.25!G75</f>
        <v>-910.01</v>
      </c>
    </row>
    <row r="76" spans="1:11" x14ac:dyDescent="0.25">
      <c r="A76" s="109">
        <v>73</v>
      </c>
      <c r="B76" s="109">
        <v>73</v>
      </c>
      <c r="C76" s="12">
        <v>30761</v>
      </c>
      <c r="D76" s="12">
        <v>30873</v>
      </c>
      <c r="E76" s="13">
        <f t="shared" si="2"/>
        <v>112</v>
      </c>
      <c r="F76" s="13">
        <v>7.33</v>
      </c>
      <c r="G76" s="13">
        <f t="shared" si="3"/>
        <v>820.96</v>
      </c>
      <c r="H76" s="13">
        <v>5000</v>
      </c>
      <c r="I76" s="109">
        <v>670799</v>
      </c>
      <c r="J76" s="50">
        <v>45819</v>
      </c>
      <c r="K76" s="13">
        <f>май.25!K76+июн.25!H76-июн.25!G76</f>
        <v>-3260.91</v>
      </c>
    </row>
    <row r="77" spans="1:11" x14ac:dyDescent="0.25">
      <c r="A77" s="109">
        <v>74</v>
      </c>
      <c r="B77" s="109">
        <v>74</v>
      </c>
      <c r="C77" s="12"/>
      <c r="D77" s="12"/>
      <c r="E77" s="13">
        <f t="shared" si="2"/>
        <v>0</v>
      </c>
      <c r="F77" s="13">
        <v>7.33</v>
      </c>
      <c r="G77" s="13">
        <f t="shared" si="3"/>
        <v>0</v>
      </c>
      <c r="H77" s="13"/>
      <c r="I77" s="109"/>
      <c r="J77" s="50"/>
      <c r="K77" s="13">
        <f>май.25!K77+июн.25!H77-июн.25!G77</f>
        <v>0</v>
      </c>
    </row>
    <row r="78" spans="1:11" x14ac:dyDescent="0.25">
      <c r="A78" s="109">
        <v>75</v>
      </c>
      <c r="B78" s="109">
        <v>75</v>
      </c>
      <c r="C78" s="12"/>
      <c r="D78" s="12"/>
      <c r="E78" s="13">
        <f t="shared" si="2"/>
        <v>0</v>
      </c>
      <c r="F78" s="13">
        <v>7.33</v>
      </c>
      <c r="G78" s="13">
        <f t="shared" si="3"/>
        <v>0</v>
      </c>
      <c r="H78" s="13"/>
      <c r="I78" s="109"/>
      <c r="J78" s="50"/>
      <c r="K78" s="13">
        <f>май.25!K78+июн.25!H78-июн.25!G78</f>
        <v>0</v>
      </c>
    </row>
    <row r="79" spans="1:11" x14ac:dyDescent="0.25">
      <c r="A79" s="109">
        <v>76</v>
      </c>
      <c r="B79" s="109">
        <v>76</v>
      </c>
      <c r="C79" s="12">
        <v>5053</v>
      </c>
      <c r="D79" s="12">
        <v>5128</v>
      </c>
      <c r="E79" s="13">
        <f t="shared" si="2"/>
        <v>75</v>
      </c>
      <c r="F79" s="13">
        <v>7.33</v>
      </c>
      <c r="G79" s="13">
        <f t="shared" si="3"/>
        <v>549.75</v>
      </c>
      <c r="H79" s="13"/>
      <c r="I79" s="109"/>
      <c r="J79" s="50"/>
      <c r="K79" s="13">
        <f>май.25!K79+июн.25!H79-июн.25!G79</f>
        <v>-143.48000000000002</v>
      </c>
    </row>
    <row r="80" spans="1:11" x14ac:dyDescent="0.25">
      <c r="A80" s="109">
        <v>77</v>
      </c>
      <c r="B80" s="109">
        <v>77</v>
      </c>
      <c r="C80" s="12">
        <v>13456</v>
      </c>
      <c r="D80" s="12">
        <v>13741</v>
      </c>
      <c r="E80" s="13">
        <f t="shared" si="2"/>
        <v>285</v>
      </c>
      <c r="F80" s="13">
        <v>7.33</v>
      </c>
      <c r="G80" s="13">
        <f t="shared" si="3"/>
        <v>2089.0500000000002</v>
      </c>
      <c r="H80" s="13"/>
      <c r="I80" s="109"/>
      <c r="J80" s="50"/>
      <c r="K80" s="13">
        <f>май.25!K80+июн.25!H80-июн.25!G80</f>
        <v>-1063.0000000000009</v>
      </c>
    </row>
    <row r="81" spans="1:11" x14ac:dyDescent="0.25">
      <c r="A81" s="109">
        <v>79</v>
      </c>
      <c r="B81" s="109">
        <v>79</v>
      </c>
      <c r="C81" s="12">
        <v>29007</v>
      </c>
      <c r="D81" s="12">
        <v>29364</v>
      </c>
      <c r="E81" s="13">
        <f t="shared" si="2"/>
        <v>357</v>
      </c>
      <c r="F81" s="13">
        <v>7.33</v>
      </c>
      <c r="G81" s="13">
        <f t="shared" si="3"/>
        <v>2616.81</v>
      </c>
      <c r="H81" s="13"/>
      <c r="I81" s="109"/>
      <c r="J81" s="50"/>
      <c r="K81" s="13">
        <f>май.25!K81+июн.25!H81-июн.25!G81</f>
        <v>2808.1800000000007</v>
      </c>
    </row>
    <row r="82" spans="1:11" x14ac:dyDescent="0.25">
      <c r="A82" s="109">
        <v>80</v>
      </c>
      <c r="B82" s="109">
        <v>80</v>
      </c>
      <c r="C82" s="12">
        <v>27254</v>
      </c>
      <c r="D82" s="12">
        <v>27585</v>
      </c>
      <c r="E82" s="13">
        <f t="shared" si="2"/>
        <v>331</v>
      </c>
      <c r="F82" s="13">
        <v>7.33</v>
      </c>
      <c r="G82" s="13">
        <f t="shared" si="3"/>
        <v>2426.23</v>
      </c>
      <c r="H82" s="13"/>
      <c r="I82" s="109"/>
      <c r="J82" s="50"/>
      <c r="K82" s="13">
        <f>май.25!K82+июн.25!H82-июн.25!G82</f>
        <v>-8220.5000000000018</v>
      </c>
    </row>
    <row r="83" spans="1:11" x14ac:dyDescent="0.25">
      <c r="A83" s="109">
        <v>81</v>
      </c>
      <c r="B83" s="109">
        <v>81</v>
      </c>
      <c r="C83" s="12">
        <v>63409</v>
      </c>
      <c r="D83" s="12">
        <v>63837</v>
      </c>
      <c r="E83" s="13">
        <f t="shared" si="2"/>
        <v>428</v>
      </c>
      <c r="F83" s="68">
        <v>5.13</v>
      </c>
      <c r="G83" s="13">
        <f t="shared" si="3"/>
        <v>2195.64</v>
      </c>
      <c r="H83" s="13">
        <v>2565</v>
      </c>
      <c r="I83" s="109">
        <v>576635</v>
      </c>
      <c r="J83" s="50">
        <v>45826</v>
      </c>
      <c r="K83" s="13">
        <f>май.25!K83+июн.25!H83-июн.25!G83</f>
        <v>297.54000000000042</v>
      </c>
    </row>
    <row r="84" spans="1:11" x14ac:dyDescent="0.25">
      <c r="A84" s="109">
        <v>82</v>
      </c>
      <c r="B84" s="109">
        <v>82</v>
      </c>
      <c r="C84" s="12">
        <v>38239</v>
      </c>
      <c r="D84" s="12">
        <v>38444</v>
      </c>
      <c r="E84" s="13">
        <f t="shared" si="2"/>
        <v>205</v>
      </c>
      <c r="F84" s="68">
        <v>5.13</v>
      </c>
      <c r="G84" s="13">
        <f t="shared" si="3"/>
        <v>1051.6500000000001</v>
      </c>
      <c r="H84" s="13">
        <v>1000</v>
      </c>
      <c r="I84" s="109">
        <v>318349</v>
      </c>
      <c r="J84" s="50">
        <v>45831</v>
      </c>
      <c r="K84" s="13">
        <f>май.25!K84+июн.25!H84-июн.25!G84</f>
        <v>-13.410000000000082</v>
      </c>
    </row>
    <row r="85" spans="1:11" x14ac:dyDescent="0.25">
      <c r="A85" s="109">
        <v>83</v>
      </c>
      <c r="B85" s="109">
        <v>83</v>
      </c>
      <c r="C85" s="12">
        <v>17366</v>
      </c>
      <c r="D85" s="12">
        <v>17807</v>
      </c>
      <c r="E85" s="13">
        <f t="shared" si="2"/>
        <v>441</v>
      </c>
      <c r="F85" s="68">
        <v>5.13</v>
      </c>
      <c r="G85" s="13">
        <f t="shared" si="3"/>
        <v>2262.33</v>
      </c>
      <c r="H85" s="13">
        <v>1200</v>
      </c>
      <c r="I85" s="109">
        <v>836896</v>
      </c>
      <c r="J85" s="50">
        <v>45811</v>
      </c>
      <c r="K85" s="13">
        <f>май.25!K85+июн.25!H85-июн.25!G85</f>
        <v>-1145.4599999999998</v>
      </c>
    </row>
    <row r="86" spans="1:11" x14ac:dyDescent="0.25">
      <c r="A86" s="109">
        <v>84</v>
      </c>
      <c r="B86" s="109">
        <v>84</v>
      </c>
      <c r="C86" s="12">
        <v>7529</v>
      </c>
      <c r="D86" s="12">
        <v>7529</v>
      </c>
      <c r="E86" s="13">
        <f t="shared" si="2"/>
        <v>0</v>
      </c>
      <c r="F86" s="13">
        <v>7.33</v>
      </c>
      <c r="G86" s="13">
        <f t="shared" si="3"/>
        <v>0</v>
      </c>
      <c r="H86" s="13">
        <v>1000</v>
      </c>
      <c r="I86" s="109">
        <v>77775</v>
      </c>
      <c r="J86" s="50">
        <v>45814</v>
      </c>
      <c r="K86" s="13">
        <f>май.25!K86+июн.25!H86-июн.25!G86</f>
        <v>1000</v>
      </c>
    </row>
    <row r="87" spans="1:11" x14ac:dyDescent="0.25">
      <c r="A87" s="109">
        <v>85</v>
      </c>
      <c r="B87" s="109">
        <v>85</v>
      </c>
      <c r="C87" s="12">
        <v>24489</v>
      </c>
      <c r="D87" s="12">
        <v>24663</v>
      </c>
      <c r="E87" s="13">
        <f t="shared" si="2"/>
        <v>174</v>
      </c>
      <c r="F87" s="13">
        <v>7.33</v>
      </c>
      <c r="G87" s="13">
        <f t="shared" si="3"/>
        <v>1275.42</v>
      </c>
      <c r="H87" s="13">
        <v>2600</v>
      </c>
      <c r="I87" s="109">
        <v>425672</v>
      </c>
      <c r="J87" s="50">
        <v>45811</v>
      </c>
      <c r="K87" s="13">
        <f>май.25!K87+июн.25!H87-июн.25!G87</f>
        <v>-2626.29</v>
      </c>
    </row>
    <row r="88" spans="1:11" x14ac:dyDescent="0.25">
      <c r="A88" s="109">
        <v>86</v>
      </c>
      <c r="B88" s="109">
        <v>86</v>
      </c>
      <c r="C88" s="12"/>
      <c r="D88" s="12"/>
      <c r="E88" s="13">
        <f t="shared" si="2"/>
        <v>0</v>
      </c>
      <c r="F88" s="13">
        <v>7.33</v>
      </c>
      <c r="G88" s="13">
        <f t="shared" si="3"/>
        <v>0</v>
      </c>
      <c r="H88" s="13"/>
      <c r="I88" s="109"/>
      <c r="J88" s="50"/>
      <c r="K88" s="13">
        <f>май.25!K88+июн.25!H88-июн.25!G88</f>
        <v>0</v>
      </c>
    </row>
    <row r="89" spans="1:11" x14ac:dyDescent="0.25">
      <c r="A89" s="109">
        <v>87</v>
      </c>
      <c r="B89" s="109">
        <v>87</v>
      </c>
      <c r="C89" s="12">
        <v>17537</v>
      </c>
      <c r="D89" s="12">
        <v>18059</v>
      </c>
      <c r="E89" s="13">
        <f t="shared" si="2"/>
        <v>522</v>
      </c>
      <c r="F89" s="13">
        <v>7.33</v>
      </c>
      <c r="G89" s="13">
        <f t="shared" si="3"/>
        <v>3826.26</v>
      </c>
      <c r="H89" s="13"/>
      <c r="I89" s="109"/>
      <c r="J89" s="50"/>
      <c r="K89" s="13">
        <f>май.25!K89+июн.25!H89-июн.25!G89</f>
        <v>-7579.22</v>
      </c>
    </row>
    <row r="90" spans="1:11" x14ac:dyDescent="0.25">
      <c r="A90" s="109">
        <v>88</v>
      </c>
      <c r="B90" s="109">
        <v>88</v>
      </c>
      <c r="C90" s="12">
        <v>2311</v>
      </c>
      <c r="D90" s="12">
        <v>2411</v>
      </c>
      <c r="E90" s="13">
        <f t="shared" si="2"/>
        <v>100</v>
      </c>
      <c r="F90" s="13">
        <v>7.33</v>
      </c>
      <c r="G90" s="13">
        <f t="shared" si="3"/>
        <v>733</v>
      </c>
      <c r="H90" s="13"/>
      <c r="I90" s="109"/>
      <c r="J90" s="50"/>
      <c r="K90" s="13">
        <f>май.25!K90+июн.25!H90-июн.25!G90</f>
        <v>-1099.5</v>
      </c>
    </row>
    <row r="91" spans="1:11" x14ac:dyDescent="0.25">
      <c r="A91" s="109">
        <v>89</v>
      </c>
      <c r="B91" s="109">
        <v>89</v>
      </c>
      <c r="C91" s="12">
        <v>12226</v>
      </c>
      <c r="D91" s="12">
        <v>12431</v>
      </c>
      <c r="E91" s="13">
        <f t="shared" si="2"/>
        <v>205</v>
      </c>
      <c r="F91" s="68">
        <v>5.13</v>
      </c>
      <c r="G91" s="13">
        <f t="shared" si="3"/>
        <v>1051.6500000000001</v>
      </c>
      <c r="H91" s="13"/>
      <c r="I91" s="109"/>
      <c r="J91" s="50"/>
      <c r="K91" s="13">
        <f>май.25!K91+июн.25!H91-июн.25!G91</f>
        <v>856.01</v>
      </c>
    </row>
    <row r="92" spans="1:11" x14ac:dyDescent="0.25">
      <c r="A92" s="109">
        <v>90</v>
      </c>
      <c r="B92" s="109">
        <v>90</v>
      </c>
      <c r="C92" s="12">
        <v>1216</v>
      </c>
      <c r="D92" s="12">
        <v>1600</v>
      </c>
      <c r="E92" s="13">
        <f t="shared" si="2"/>
        <v>384</v>
      </c>
      <c r="F92" s="13">
        <v>7.33</v>
      </c>
      <c r="G92" s="13">
        <f t="shared" si="3"/>
        <v>2814.7200000000003</v>
      </c>
      <c r="H92" s="13"/>
      <c r="I92" s="109"/>
      <c r="J92" s="50"/>
      <c r="K92" s="13">
        <f>май.25!K92+июн.25!H92-июн.25!G92</f>
        <v>-2605.3899999999994</v>
      </c>
    </row>
    <row r="93" spans="1:11" x14ac:dyDescent="0.25">
      <c r="A93" s="109">
        <v>91</v>
      </c>
      <c r="B93" s="109">
        <v>91</v>
      </c>
      <c r="C93" s="12"/>
      <c r="D93" s="12"/>
      <c r="E93" s="13">
        <f t="shared" si="2"/>
        <v>0</v>
      </c>
      <c r="F93" s="13">
        <v>7.33</v>
      </c>
      <c r="G93" s="13">
        <f t="shared" si="3"/>
        <v>0</v>
      </c>
      <c r="H93" s="13"/>
      <c r="I93" s="109"/>
      <c r="J93" s="50"/>
      <c r="K93" s="13">
        <f>май.25!K93+июн.25!H93-июн.25!G93</f>
        <v>0</v>
      </c>
    </row>
    <row r="94" spans="1:11" x14ac:dyDescent="0.25">
      <c r="A94" s="109">
        <v>92</v>
      </c>
      <c r="B94" s="109">
        <v>92</v>
      </c>
      <c r="C94" s="12">
        <v>26160</v>
      </c>
      <c r="D94" s="12">
        <v>26267</v>
      </c>
      <c r="E94" s="13">
        <f t="shared" si="2"/>
        <v>107</v>
      </c>
      <c r="F94" s="13">
        <v>7.33</v>
      </c>
      <c r="G94" s="13">
        <f t="shared" si="3"/>
        <v>784.31000000000006</v>
      </c>
      <c r="H94" s="13">
        <v>337.18</v>
      </c>
      <c r="I94" s="109">
        <v>522112</v>
      </c>
      <c r="J94" s="50">
        <v>45816</v>
      </c>
      <c r="K94" s="13">
        <f>май.25!K94+июн.25!H94-июн.25!G94</f>
        <v>-234.56000000000006</v>
      </c>
    </row>
    <row r="95" spans="1:11" x14ac:dyDescent="0.25">
      <c r="A95" s="109">
        <v>93</v>
      </c>
      <c r="B95" s="109">
        <v>93</v>
      </c>
      <c r="C95" s="12">
        <v>22122</v>
      </c>
      <c r="D95" s="12">
        <v>22343</v>
      </c>
      <c r="E95" s="13">
        <f t="shared" si="2"/>
        <v>221</v>
      </c>
      <c r="F95" s="13">
        <v>7.33</v>
      </c>
      <c r="G95" s="13">
        <f t="shared" si="3"/>
        <v>1619.93</v>
      </c>
      <c r="H95" s="13">
        <v>4000</v>
      </c>
      <c r="I95" s="109">
        <v>64765</v>
      </c>
      <c r="J95" s="50">
        <v>45816</v>
      </c>
      <c r="K95" s="13">
        <f>май.25!K95+июн.25!H95-июн.25!G95</f>
        <v>-3189.91</v>
      </c>
    </row>
    <row r="96" spans="1:11" x14ac:dyDescent="0.25">
      <c r="A96" s="109">
        <v>94</v>
      </c>
      <c r="B96" s="109">
        <v>94</v>
      </c>
      <c r="C96" s="12">
        <v>1387</v>
      </c>
      <c r="D96" s="12">
        <v>1612</v>
      </c>
      <c r="E96" s="13">
        <f t="shared" si="2"/>
        <v>225</v>
      </c>
      <c r="F96" s="70">
        <v>5.13</v>
      </c>
      <c r="G96" s="13">
        <f t="shared" si="3"/>
        <v>1154.25</v>
      </c>
      <c r="H96" s="13">
        <v>2200</v>
      </c>
      <c r="I96" s="109">
        <v>733267</v>
      </c>
      <c r="J96" s="50">
        <v>45814</v>
      </c>
      <c r="K96" s="13">
        <f>май.25!K96+июн.25!H96-июн.25!G96</f>
        <v>930.6899999999996</v>
      </c>
    </row>
    <row r="97" spans="1:12" x14ac:dyDescent="0.25">
      <c r="A97" s="109">
        <v>95</v>
      </c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7.33</v>
      </c>
      <c r="G97" s="13">
        <f t="shared" si="3"/>
        <v>0</v>
      </c>
      <c r="H97" s="13"/>
      <c r="I97" s="109"/>
      <c r="J97" s="50"/>
      <c r="K97" s="13">
        <f>май.25!K97+июн.25!H97-июн.25!G97</f>
        <v>0</v>
      </c>
    </row>
    <row r="98" spans="1:12" x14ac:dyDescent="0.25">
      <c r="A98" s="109">
        <v>96</v>
      </c>
      <c r="B98" s="109">
        <v>96</v>
      </c>
      <c r="C98" s="12">
        <v>53842</v>
      </c>
      <c r="D98" s="12">
        <v>54408</v>
      </c>
      <c r="E98" s="13">
        <f t="shared" si="2"/>
        <v>566</v>
      </c>
      <c r="F98" s="13">
        <v>7.33</v>
      </c>
      <c r="G98" s="13">
        <f t="shared" si="3"/>
        <v>4148.78</v>
      </c>
      <c r="H98" s="13"/>
      <c r="I98" s="109"/>
      <c r="J98" s="50"/>
      <c r="K98" s="13">
        <f>май.25!K98+июн.25!H98-июн.25!G98</f>
        <v>7762.6599999999989</v>
      </c>
    </row>
    <row r="99" spans="1:12" x14ac:dyDescent="0.25">
      <c r="A99" s="109">
        <v>97</v>
      </c>
      <c r="B99" s="109">
        <v>97</v>
      </c>
      <c r="C99" s="12"/>
      <c r="D99" s="12"/>
      <c r="E99" s="13">
        <f t="shared" si="2"/>
        <v>0</v>
      </c>
      <c r="F99" s="13">
        <v>7.33</v>
      </c>
      <c r="G99" s="13">
        <f t="shared" si="3"/>
        <v>0</v>
      </c>
      <c r="H99" s="13"/>
      <c r="I99" s="109"/>
      <c r="J99" s="50"/>
      <c r="K99" s="13">
        <f>май.25!K99+июн.25!H99-июн.25!G99</f>
        <v>0</v>
      </c>
    </row>
    <row r="100" spans="1:12" x14ac:dyDescent="0.25">
      <c r="A100" s="109" t="s">
        <v>14</v>
      </c>
      <c r="B100" s="109" t="s">
        <v>14</v>
      </c>
      <c r="C100" s="12">
        <v>620</v>
      </c>
      <c r="D100" s="12">
        <v>620</v>
      </c>
      <c r="E100" s="13">
        <f t="shared" si="2"/>
        <v>0</v>
      </c>
      <c r="F100" s="13">
        <v>7.33</v>
      </c>
      <c r="G100" s="13">
        <f t="shared" si="3"/>
        <v>0</v>
      </c>
      <c r="H100" s="13"/>
      <c r="I100" s="109"/>
      <c r="J100" s="50"/>
      <c r="K100" s="13">
        <f>май.25!K100+июн.25!H100-июн.25!G100</f>
        <v>1000</v>
      </c>
    </row>
    <row r="101" spans="1:12" x14ac:dyDescent="0.25">
      <c r="A101" s="109" t="s">
        <v>15</v>
      </c>
      <c r="B101" s="109" t="s">
        <v>15</v>
      </c>
      <c r="C101" s="12">
        <v>2730</v>
      </c>
      <c r="D101" s="12">
        <v>2775</v>
      </c>
      <c r="E101" s="13">
        <f t="shared" si="2"/>
        <v>45</v>
      </c>
      <c r="F101" s="13">
        <v>7.33</v>
      </c>
      <c r="G101" s="13">
        <f t="shared" si="3"/>
        <v>329.85</v>
      </c>
      <c r="H101" s="13">
        <v>800</v>
      </c>
      <c r="I101" s="109">
        <v>11</v>
      </c>
      <c r="J101" s="50">
        <v>45838</v>
      </c>
      <c r="K101" s="13">
        <f>май.25!K101+июн.25!H101-июн.25!G101</f>
        <v>-1234.1199999999999</v>
      </c>
    </row>
    <row r="102" spans="1:12" x14ac:dyDescent="0.25">
      <c r="A102" s="109">
        <v>98</v>
      </c>
      <c r="B102" s="109">
        <v>98</v>
      </c>
      <c r="C102" s="12"/>
      <c r="D102" s="12"/>
      <c r="E102" s="13">
        <f t="shared" si="2"/>
        <v>0</v>
      </c>
      <c r="F102" s="13">
        <v>7.33</v>
      </c>
      <c r="G102" s="13">
        <f t="shared" si="3"/>
        <v>0</v>
      </c>
      <c r="H102" s="13"/>
      <c r="I102" s="109"/>
      <c r="J102" s="50"/>
      <c r="K102" s="13">
        <f>май.25!K102+июн.25!H102-июн.25!G102</f>
        <v>0</v>
      </c>
    </row>
    <row r="103" spans="1:12" x14ac:dyDescent="0.25">
      <c r="A103" s="109" t="s">
        <v>16</v>
      </c>
      <c r="B103" s="109" t="s">
        <v>16</v>
      </c>
      <c r="C103" s="12">
        <v>3017</v>
      </c>
      <c r="D103" s="12">
        <v>3175</v>
      </c>
      <c r="E103" s="13">
        <f t="shared" si="2"/>
        <v>158</v>
      </c>
      <c r="F103" s="13">
        <v>7.33</v>
      </c>
      <c r="G103" s="13">
        <f t="shared" si="3"/>
        <v>1158.1400000000001</v>
      </c>
      <c r="H103" s="13"/>
      <c r="I103" s="109"/>
      <c r="J103" s="50"/>
      <c r="K103" s="13">
        <f>май.25!K103+июн.25!H103-июн.25!G103</f>
        <v>-790.08000000000015</v>
      </c>
    </row>
    <row r="104" spans="1:12" x14ac:dyDescent="0.25">
      <c r="A104" s="109">
        <v>100</v>
      </c>
      <c r="B104" s="109">
        <v>100</v>
      </c>
      <c r="C104" s="12"/>
      <c r="D104" s="12"/>
      <c r="E104" s="13">
        <f t="shared" si="2"/>
        <v>0</v>
      </c>
      <c r="F104" s="13">
        <v>7.33</v>
      </c>
      <c r="G104" s="13">
        <f t="shared" si="3"/>
        <v>0</v>
      </c>
      <c r="H104" s="13"/>
      <c r="I104" s="109"/>
      <c r="J104" s="50"/>
      <c r="K104" s="13">
        <f>май.25!K104+июн.25!H104-июн.25!G104</f>
        <v>0</v>
      </c>
    </row>
    <row r="105" spans="1:12" x14ac:dyDescent="0.25">
      <c r="A105" s="109" t="s">
        <v>17</v>
      </c>
      <c r="B105" s="109" t="s">
        <v>17</v>
      </c>
      <c r="C105" s="12"/>
      <c r="D105" s="12"/>
      <c r="E105" s="13">
        <f t="shared" si="2"/>
        <v>0</v>
      </c>
      <c r="F105" s="13">
        <v>7.33</v>
      </c>
      <c r="G105" s="13">
        <f t="shared" si="3"/>
        <v>0</v>
      </c>
      <c r="H105" s="13"/>
      <c r="I105" s="109"/>
      <c r="J105" s="50"/>
      <c r="K105" s="13">
        <f>май.25!K105+июн.25!H105-июн.25!G105</f>
        <v>0</v>
      </c>
    </row>
    <row r="106" spans="1:12" x14ac:dyDescent="0.25">
      <c r="A106" s="109">
        <v>101</v>
      </c>
      <c r="B106" s="109">
        <v>101</v>
      </c>
      <c r="C106" s="12">
        <v>75753</v>
      </c>
      <c r="D106" s="12">
        <v>76251</v>
      </c>
      <c r="E106" s="13">
        <f t="shared" si="2"/>
        <v>498</v>
      </c>
      <c r="F106" s="68">
        <v>5.13</v>
      </c>
      <c r="G106" s="13">
        <f t="shared" si="3"/>
        <v>2554.7399999999998</v>
      </c>
      <c r="H106" s="13"/>
      <c r="I106" s="109"/>
      <c r="J106" s="50"/>
      <c r="K106" s="13">
        <f>май.25!K106+июн.25!H106-июн.25!G106</f>
        <v>-4034.17</v>
      </c>
    </row>
    <row r="107" spans="1:12" x14ac:dyDescent="0.25">
      <c r="A107" s="109">
        <v>102</v>
      </c>
      <c r="B107" s="109">
        <v>102</v>
      </c>
      <c r="C107" s="12">
        <v>100641</v>
      </c>
      <c r="D107" s="12">
        <v>100778</v>
      </c>
      <c r="E107" s="13">
        <f t="shared" si="2"/>
        <v>137</v>
      </c>
      <c r="F107" s="68">
        <v>5.13</v>
      </c>
      <c r="G107" s="13">
        <f t="shared" si="3"/>
        <v>702.81</v>
      </c>
      <c r="H107" s="13"/>
      <c r="I107" s="109"/>
      <c r="J107" s="50"/>
      <c r="K107" s="13">
        <f>май.25!K107+июн.25!H107-июн.25!G107</f>
        <v>-18196.11</v>
      </c>
    </row>
    <row r="108" spans="1:12" x14ac:dyDescent="0.25">
      <c r="A108" s="109">
        <v>103</v>
      </c>
      <c r="B108" s="109">
        <v>103</v>
      </c>
      <c r="C108" s="12">
        <v>64442</v>
      </c>
      <c r="D108" s="12">
        <v>66312</v>
      </c>
      <c r="E108" s="13">
        <f t="shared" si="2"/>
        <v>1870</v>
      </c>
      <c r="F108" s="68">
        <v>0</v>
      </c>
      <c r="G108" s="13">
        <f t="shared" si="3"/>
        <v>0</v>
      </c>
      <c r="H108" s="13"/>
      <c r="I108" s="109"/>
      <c r="J108" s="50"/>
      <c r="K108" s="13">
        <f>май.25!K108+июн.25!H108-июн.25!G108</f>
        <v>14425.56</v>
      </c>
      <c r="L108" s="77"/>
    </row>
    <row r="109" spans="1:12" x14ac:dyDescent="0.25">
      <c r="A109" s="109">
        <v>104</v>
      </c>
      <c r="B109" s="109">
        <v>104</v>
      </c>
      <c r="C109" s="12">
        <v>5</v>
      </c>
      <c r="D109" s="12">
        <v>15</v>
      </c>
      <c r="E109" s="13">
        <f t="shared" si="2"/>
        <v>10</v>
      </c>
      <c r="F109" s="13">
        <v>7.33</v>
      </c>
      <c r="G109" s="13">
        <f t="shared" si="3"/>
        <v>73.3</v>
      </c>
      <c r="H109" s="13"/>
      <c r="I109" s="109"/>
      <c r="J109" s="50"/>
      <c r="K109" s="13">
        <f>май.25!K109+июн.25!H109-июн.25!G109</f>
        <v>-73.3</v>
      </c>
    </row>
    <row r="110" spans="1:12" x14ac:dyDescent="0.25">
      <c r="A110" s="109">
        <v>105</v>
      </c>
      <c r="B110" s="109">
        <v>105</v>
      </c>
      <c r="C110" s="12">
        <v>767</v>
      </c>
      <c r="D110" s="12">
        <v>998</v>
      </c>
      <c r="E110" s="13">
        <f t="shared" si="2"/>
        <v>231</v>
      </c>
      <c r="F110" s="13">
        <v>7.33</v>
      </c>
      <c r="G110" s="13">
        <f t="shared" si="3"/>
        <v>1693.23</v>
      </c>
      <c r="H110" s="13"/>
      <c r="I110" s="109"/>
      <c r="J110" s="50"/>
      <c r="K110" s="13">
        <f>май.25!K110+июн.25!H110-июн.25!G110</f>
        <v>-1759.2</v>
      </c>
    </row>
    <row r="111" spans="1:12" x14ac:dyDescent="0.25">
      <c r="A111" s="109">
        <v>106</v>
      </c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7.33</v>
      </c>
      <c r="G111" s="13">
        <f t="shared" si="3"/>
        <v>0</v>
      </c>
      <c r="H111" s="13"/>
      <c r="I111" s="109"/>
      <c r="J111" s="50"/>
      <c r="K111" s="13">
        <f>май.25!K111+июн.25!H111-июн.25!G111</f>
        <v>0</v>
      </c>
    </row>
    <row r="112" spans="1:12" x14ac:dyDescent="0.25">
      <c r="A112" s="109">
        <v>107</v>
      </c>
      <c r="B112" s="109">
        <v>107</v>
      </c>
      <c r="C112" s="12"/>
      <c r="D112" s="12"/>
      <c r="E112" s="13">
        <f t="shared" si="2"/>
        <v>0</v>
      </c>
      <c r="F112" s="13">
        <v>7.33</v>
      </c>
      <c r="G112" s="13">
        <f t="shared" si="3"/>
        <v>0</v>
      </c>
      <c r="H112" s="13"/>
      <c r="I112" s="109"/>
      <c r="J112" s="50"/>
      <c r="K112" s="13">
        <f>май.25!K112+июн.25!H112-июн.25!G112</f>
        <v>0</v>
      </c>
    </row>
    <row r="113" spans="1:11" x14ac:dyDescent="0.25">
      <c r="A113" s="109">
        <v>108</v>
      </c>
      <c r="B113" s="109">
        <v>108</v>
      </c>
      <c r="C113" s="12"/>
      <c r="D113" s="12"/>
      <c r="E113" s="13">
        <f t="shared" si="2"/>
        <v>0</v>
      </c>
      <c r="F113" s="13">
        <v>7.33</v>
      </c>
      <c r="G113" s="13">
        <f t="shared" si="3"/>
        <v>0</v>
      </c>
      <c r="H113" s="13"/>
      <c r="I113" s="109"/>
      <c r="J113" s="50"/>
      <c r="K113" s="13">
        <f>май.25!K113+июн.25!H113-июн.25!G113</f>
        <v>0</v>
      </c>
    </row>
    <row r="114" spans="1:11" x14ac:dyDescent="0.25">
      <c r="A114" s="109">
        <v>109</v>
      </c>
      <c r="B114" s="109">
        <v>109</v>
      </c>
      <c r="C114" s="12"/>
      <c r="D114" s="12"/>
      <c r="E114" s="13">
        <f t="shared" si="2"/>
        <v>0</v>
      </c>
      <c r="F114" s="13">
        <v>7.33</v>
      </c>
      <c r="G114" s="13">
        <f t="shared" si="3"/>
        <v>0</v>
      </c>
      <c r="H114" s="13"/>
      <c r="I114" s="109"/>
      <c r="J114" s="50"/>
      <c r="K114" s="13">
        <f>май.25!K114+июн.25!H114-июн.25!G114</f>
        <v>0</v>
      </c>
    </row>
    <row r="115" spans="1:11" x14ac:dyDescent="0.25">
      <c r="A115" s="109">
        <v>110</v>
      </c>
      <c r="B115" s="109">
        <v>110</v>
      </c>
      <c r="C115" s="12">
        <v>7299</v>
      </c>
      <c r="D115" s="12">
        <v>7417</v>
      </c>
      <c r="E115" s="13">
        <f t="shared" si="2"/>
        <v>118</v>
      </c>
      <c r="F115" s="13">
        <v>7.33</v>
      </c>
      <c r="G115" s="13">
        <f t="shared" si="3"/>
        <v>864.94</v>
      </c>
      <c r="H115" s="13"/>
      <c r="I115" s="109"/>
      <c r="J115" s="50"/>
      <c r="K115" s="13">
        <f>май.25!K115+июн.25!H115-июн.25!G115</f>
        <v>-1143.48</v>
      </c>
    </row>
    <row r="116" spans="1:11" x14ac:dyDescent="0.25">
      <c r="A116" s="109">
        <v>111</v>
      </c>
      <c r="B116" s="109">
        <v>111</v>
      </c>
      <c r="C116" s="12">
        <v>19398</v>
      </c>
      <c r="D116" s="12">
        <v>19743</v>
      </c>
      <c r="E116" s="13">
        <f t="shared" si="2"/>
        <v>345</v>
      </c>
      <c r="F116" s="13">
        <v>7.33</v>
      </c>
      <c r="G116" s="13">
        <f t="shared" si="3"/>
        <v>2528.85</v>
      </c>
      <c r="H116" s="13">
        <v>4077.28</v>
      </c>
      <c r="I116" s="109">
        <v>627503</v>
      </c>
      <c r="J116" s="50">
        <v>45818</v>
      </c>
      <c r="K116" s="13">
        <f>май.25!K116+июн.25!H116-июн.25!G116</f>
        <v>2393.1800000000007</v>
      </c>
    </row>
    <row r="117" spans="1:11" x14ac:dyDescent="0.25">
      <c r="A117" s="109">
        <v>112</v>
      </c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7.33</v>
      </c>
      <c r="G117" s="13">
        <f t="shared" si="3"/>
        <v>0</v>
      </c>
      <c r="H117" s="13"/>
      <c r="I117" s="109"/>
      <c r="J117" s="50"/>
      <c r="K117" s="13">
        <f>май.25!K117+июн.25!H117-июн.25!G117</f>
        <v>0</v>
      </c>
    </row>
    <row r="118" spans="1:11" x14ac:dyDescent="0.25">
      <c r="A118" s="109">
        <v>113</v>
      </c>
      <c r="B118" s="109">
        <v>113</v>
      </c>
      <c r="C118" s="12">
        <v>12422</v>
      </c>
      <c r="D118" s="12">
        <v>12649</v>
      </c>
      <c r="E118" s="13">
        <f t="shared" si="2"/>
        <v>227</v>
      </c>
      <c r="F118" s="13">
        <v>7.33</v>
      </c>
      <c r="G118" s="13">
        <f t="shared" si="3"/>
        <v>1663.91</v>
      </c>
      <c r="H118" s="13"/>
      <c r="I118" s="109"/>
      <c r="J118" s="50"/>
      <c r="K118" s="13">
        <f>май.25!K118+июн.25!H118-июн.25!G118</f>
        <v>-7564.5599999999977</v>
      </c>
    </row>
    <row r="119" spans="1:11" x14ac:dyDescent="0.25">
      <c r="A119" s="109">
        <v>114</v>
      </c>
      <c r="B119" s="109">
        <v>114</v>
      </c>
      <c r="C119" s="12"/>
      <c r="D119" s="12"/>
      <c r="E119" s="13">
        <f t="shared" si="2"/>
        <v>0</v>
      </c>
      <c r="F119" s="13">
        <v>7.33</v>
      </c>
      <c r="G119" s="13">
        <f t="shared" si="3"/>
        <v>0</v>
      </c>
      <c r="H119" s="13"/>
      <c r="I119" s="109"/>
      <c r="J119" s="50"/>
      <c r="K119" s="13">
        <f>май.25!K119+июн.25!H119-июн.25!G119</f>
        <v>0</v>
      </c>
    </row>
    <row r="120" spans="1:11" x14ac:dyDescent="0.25">
      <c r="A120" s="109">
        <v>116</v>
      </c>
      <c r="B120" s="109">
        <v>116</v>
      </c>
      <c r="C120" s="12">
        <v>136668</v>
      </c>
      <c r="D120" s="12">
        <v>136826</v>
      </c>
      <c r="E120" s="13">
        <f t="shared" si="2"/>
        <v>158</v>
      </c>
      <c r="F120" s="68">
        <v>5.13</v>
      </c>
      <c r="G120" s="13">
        <f t="shared" si="3"/>
        <v>810.54</v>
      </c>
      <c r="H120" s="13"/>
      <c r="I120" s="109"/>
      <c r="J120" s="50"/>
      <c r="K120" s="13">
        <f>май.25!K120+июн.25!H120-июн.25!G120</f>
        <v>4396.1700000000028</v>
      </c>
    </row>
    <row r="121" spans="1:11" x14ac:dyDescent="0.25">
      <c r="A121" s="109">
        <v>117</v>
      </c>
      <c r="B121" s="109">
        <v>117</v>
      </c>
      <c r="C121" s="12">
        <v>952</v>
      </c>
      <c r="D121" s="12">
        <v>1258</v>
      </c>
      <c r="E121" s="13">
        <f t="shared" si="2"/>
        <v>306</v>
      </c>
      <c r="F121" s="70">
        <v>5.13</v>
      </c>
      <c r="G121" s="13">
        <f t="shared" si="3"/>
        <v>1569.78</v>
      </c>
      <c r="H121" s="13">
        <v>7400</v>
      </c>
      <c r="I121" s="109">
        <v>14998</v>
      </c>
      <c r="J121" s="50">
        <v>45811</v>
      </c>
      <c r="K121" s="13">
        <f>май.25!K121+июн.25!H121-июн.25!G121</f>
        <v>19211.870000000003</v>
      </c>
    </row>
    <row r="122" spans="1:11" x14ac:dyDescent="0.25">
      <c r="A122" s="109">
        <v>118</v>
      </c>
      <c r="B122" s="109">
        <v>118</v>
      </c>
      <c r="C122" s="12">
        <v>40827</v>
      </c>
      <c r="D122" s="12">
        <v>41359</v>
      </c>
      <c r="E122" s="13">
        <f t="shared" si="2"/>
        <v>532</v>
      </c>
      <c r="F122" s="70">
        <v>5.13</v>
      </c>
      <c r="G122" s="13">
        <f t="shared" si="3"/>
        <v>2729.16</v>
      </c>
      <c r="H122" s="13"/>
      <c r="I122" s="109"/>
      <c r="J122" s="50"/>
      <c r="K122" s="13">
        <f>май.25!K122+июн.25!H122-июн.25!G122</f>
        <v>12351.050000000003</v>
      </c>
    </row>
    <row r="123" spans="1:11" x14ac:dyDescent="0.25">
      <c r="A123" s="109">
        <v>120</v>
      </c>
      <c r="B123" s="109">
        <v>120</v>
      </c>
      <c r="C123" s="12">
        <v>2510</v>
      </c>
      <c r="D123" s="12">
        <v>2729</v>
      </c>
      <c r="E123" s="13">
        <f t="shared" si="2"/>
        <v>219</v>
      </c>
      <c r="F123" s="13">
        <v>7.33</v>
      </c>
      <c r="G123" s="13">
        <f t="shared" si="3"/>
        <v>1605.27</v>
      </c>
      <c r="H123" s="13"/>
      <c r="I123" s="109"/>
      <c r="J123" s="50"/>
      <c r="K123" s="13">
        <f>май.25!K123+июн.25!H123-июн.25!G123</f>
        <v>-4529.9400000000005</v>
      </c>
    </row>
    <row r="124" spans="1:11" x14ac:dyDescent="0.25">
      <c r="A124" s="109">
        <v>121</v>
      </c>
      <c r="B124" s="109">
        <v>121</v>
      </c>
      <c r="C124" s="12"/>
      <c r="D124" s="12"/>
      <c r="E124" s="13">
        <f t="shared" si="2"/>
        <v>0</v>
      </c>
      <c r="F124" s="13">
        <v>7.33</v>
      </c>
      <c r="G124" s="13">
        <f t="shared" si="3"/>
        <v>0</v>
      </c>
      <c r="H124" s="13"/>
      <c r="I124" s="109"/>
      <c r="J124" s="50"/>
      <c r="K124" s="13">
        <f>май.25!K124+июн.25!H124-июн.25!G124</f>
        <v>0</v>
      </c>
    </row>
    <row r="125" spans="1:11" x14ac:dyDescent="0.25">
      <c r="A125" s="109">
        <v>122</v>
      </c>
      <c r="B125" s="109">
        <v>122</v>
      </c>
      <c r="C125" s="12">
        <v>21167</v>
      </c>
      <c r="D125" s="12">
        <v>21912</v>
      </c>
      <c r="E125" s="13">
        <f t="shared" si="2"/>
        <v>745</v>
      </c>
      <c r="F125" s="13">
        <v>7.33</v>
      </c>
      <c r="G125" s="13">
        <f t="shared" si="3"/>
        <v>5460.85</v>
      </c>
      <c r="H125" s="13">
        <v>30000</v>
      </c>
      <c r="I125" s="109">
        <v>273525</v>
      </c>
      <c r="J125" s="50" t="s">
        <v>79</v>
      </c>
      <c r="K125" s="13">
        <f>май.25!K125+июн.25!H125-июн.25!G125</f>
        <v>20287.940000000002</v>
      </c>
    </row>
    <row r="126" spans="1:11" x14ac:dyDescent="0.25">
      <c r="A126" s="109">
        <v>123</v>
      </c>
      <c r="B126" s="109">
        <v>123</v>
      </c>
      <c r="C126" s="12"/>
      <c r="D126" s="12"/>
      <c r="E126" s="13">
        <f t="shared" si="2"/>
        <v>0</v>
      </c>
      <c r="F126" s="13">
        <v>7.33</v>
      </c>
      <c r="G126" s="13">
        <f t="shared" si="3"/>
        <v>0</v>
      </c>
      <c r="H126" s="13"/>
      <c r="I126" s="109"/>
      <c r="J126" s="50"/>
      <c r="K126" s="13">
        <f>май.25!K126+июн.25!H126-июн.25!G126</f>
        <v>0</v>
      </c>
    </row>
    <row r="127" spans="1:11" x14ac:dyDescent="0.25">
      <c r="A127" s="109">
        <v>124</v>
      </c>
      <c r="B127" s="109">
        <v>124</v>
      </c>
      <c r="C127" s="12">
        <v>7308</v>
      </c>
      <c r="D127" s="12">
        <v>7459</v>
      </c>
      <c r="E127" s="13">
        <f t="shared" si="2"/>
        <v>151</v>
      </c>
      <c r="F127" s="13">
        <v>5.13</v>
      </c>
      <c r="G127" s="13">
        <f t="shared" si="3"/>
        <v>774.63</v>
      </c>
      <c r="H127" s="13">
        <v>1503.09</v>
      </c>
      <c r="I127" s="109">
        <v>955881</v>
      </c>
      <c r="J127" s="50">
        <v>45810</v>
      </c>
      <c r="K127" s="13">
        <f>май.25!K127+июн.25!H127-июн.25!G127</f>
        <v>-3078</v>
      </c>
    </row>
    <row r="128" spans="1:11" x14ac:dyDescent="0.25">
      <c r="A128" s="109">
        <v>125</v>
      </c>
      <c r="B128" s="109">
        <v>125</v>
      </c>
      <c r="C128" s="12">
        <v>75</v>
      </c>
      <c r="D128" s="12">
        <v>112</v>
      </c>
      <c r="E128" s="13">
        <f t="shared" si="2"/>
        <v>37</v>
      </c>
      <c r="F128" s="13">
        <v>7.33</v>
      </c>
      <c r="G128" s="13">
        <f t="shared" si="3"/>
        <v>271.20999999999998</v>
      </c>
      <c r="H128" s="13"/>
      <c r="I128" s="109"/>
      <c r="J128" s="50"/>
      <c r="K128" s="13">
        <f>май.25!K128+июн.25!H128-июн.25!G128</f>
        <v>-220.14</v>
      </c>
    </row>
    <row r="129" spans="1:11" x14ac:dyDescent="0.25">
      <c r="A129" s="109">
        <v>126</v>
      </c>
      <c r="B129" s="109">
        <v>126</v>
      </c>
      <c r="C129" s="12"/>
      <c r="D129" s="12"/>
      <c r="E129" s="13">
        <f t="shared" si="2"/>
        <v>0</v>
      </c>
      <c r="F129" s="13">
        <v>7.33</v>
      </c>
      <c r="G129" s="13">
        <f t="shared" si="3"/>
        <v>0</v>
      </c>
      <c r="H129" s="13"/>
      <c r="I129" s="109"/>
      <c r="J129" s="50"/>
      <c r="K129" s="13">
        <f>май.25!K129+июн.25!H129-июн.25!G129</f>
        <v>0</v>
      </c>
    </row>
    <row r="130" spans="1:11" x14ac:dyDescent="0.25">
      <c r="A130" s="109" t="s">
        <v>18</v>
      </c>
      <c r="B130" s="109" t="s">
        <v>18</v>
      </c>
      <c r="C130" s="12">
        <v>30902</v>
      </c>
      <c r="D130" s="12">
        <v>31187</v>
      </c>
      <c r="E130" s="13">
        <f t="shared" si="2"/>
        <v>285</v>
      </c>
      <c r="F130" s="68">
        <v>5.13</v>
      </c>
      <c r="G130" s="13">
        <f t="shared" si="3"/>
        <v>1462.05</v>
      </c>
      <c r="H130" s="13"/>
      <c r="I130" s="109"/>
      <c r="J130" s="50"/>
      <c r="K130" s="13">
        <f>май.25!K130+июн.25!H130-июн.25!G130</f>
        <v>10757.84</v>
      </c>
    </row>
    <row r="131" spans="1:11" x14ac:dyDescent="0.25">
      <c r="A131" s="109" t="s">
        <v>19</v>
      </c>
      <c r="B131" s="109" t="s">
        <v>19</v>
      </c>
      <c r="C131" s="12">
        <v>10559</v>
      </c>
      <c r="D131" s="12">
        <v>10724</v>
      </c>
      <c r="E131" s="13">
        <f t="shared" si="2"/>
        <v>165</v>
      </c>
      <c r="F131" s="68">
        <v>5.13</v>
      </c>
      <c r="G131" s="13">
        <f t="shared" si="3"/>
        <v>846.44999999999993</v>
      </c>
      <c r="H131" s="13"/>
      <c r="I131" s="109"/>
      <c r="J131" s="50"/>
      <c r="K131" s="13">
        <f>май.25!K131+июн.25!H131-июн.25!G131</f>
        <v>5645.33</v>
      </c>
    </row>
    <row r="132" spans="1:11" x14ac:dyDescent="0.25">
      <c r="A132" s="109">
        <v>129</v>
      </c>
      <c r="B132" s="109">
        <v>129</v>
      </c>
      <c r="C132" s="12">
        <v>6479</v>
      </c>
      <c r="D132" s="12">
        <v>6527</v>
      </c>
      <c r="E132" s="13">
        <f t="shared" si="2"/>
        <v>48</v>
      </c>
      <c r="F132" s="13">
        <v>7.33</v>
      </c>
      <c r="G132" s="13">
        <f t="shared" si="3"/>
        <v>351.84000000000003</v>
      </c>
      <c r="H132" s="13"/>
      <c r="I132" s="109"/>
      <c r="J132" s="50"/>
      <c r="K132" s="13">
        <f>май.25!K132+июн.25!H132-июн.25!G132</f>
        <v>4750.25</v>
      </c>
    </row>
    <row r="133" spans="1:11" x14ac:dyDescent="0.25">
      <c r="A133" s="109">
        <v>130</v>
      </c>
      <c r="B133" s="109">
        <v>130</v>
      </c>
      <c r="C133" s="12">
        <v>5</v>
      </c>
      <c r="D133" s="12">
        <v>188</v>
      </c>
      <c r="E133" s="13">
        <f t="shared" si="2"/>
        <v>183</v>
      </c>
      <c r="F133" s="13">
        <v>7.33</v>
      </c>
      <c r="G133" s="13">
        <f t="shared" si="3"/>
        <v>1341.39</v>
      </c>
      <c r="H133" s="13"/>
      <c r="I133" s="109"/>
      <c r="J133" s="50"/>
      <c r="K133" s="13">
        <f>май.25!K133+июн.25!H133-июн.25!G133</f>
        <v>-1341.39</v>
      </c>
    </row>
    <row r="134" spans="1:11" x14ac:dyDescent="0.25">
      <c r="A134" s="109">
        <v>131</v>
      </c>
      <c r="B134" s="109">
        <v>131</v>
      </c>
      <c r="C134" s="12"/>
      <c r="D134" s="12"/>
      <c r="E134" s="13">
        <f t="shared" si="2"/>
        <v>0</v>
      </c>
      <c r="F134" s="13">
        <v>7.33</v>
      </c>
      <c r="G134" s="13">
        <f t="shared" si="3"/>
        <v>0</v>
      </c>
      <c r="H134" s="13"/>
      <c r="I134" s="109"/>
      <c r="J134" s="50"/>
      <c r="K134" s="13">
        <f>май.25!K134+июн.25!H134-июн.25!G134</f>
        <v>0</v>
      </c>
    </row>
    <row r="135" spans="1:11" x14ac:dyDescent="0.25">
      <c r="A135" s="109">
        <v>132</v>
      </c>
      <c r="B135" s="109">
        <v>132</v>
      </c>
      <c r="C135" s="12"/>
      <c r="D135" s="12"/>
      <c r="E135" s="13">
        <f t="shared" si="2"/>
        <v>0</v>
      </c>
      <c r="F135" s="13">
        <v>7.33</v>
      </c>
      <c r="G135" s="13">
        <f t="shared" si="3"/>
        <v>0</v>
      </c>
      <c r="H135" s="13"/>
      <c r="I135" s="109"/>
      <c r="J135" s="50"/>
      <c r="K135" s="13">
        <f>май.25!K135+июн.25!H135-июн.25!G135</f>
        <v>0</v>
      </c>
    </row>
    <row r="136" spans="1:11" x14ac:dyDescent="0.25">
      <c r="A136" s="109">
        <v>133</v>
      </c>
      <c r="B136" s="109">
        <v>133</v>
      </c>
      <c r="C136" s="12"/>
      <c r="D136" s="12"/>
      <c r="E136" s="13">
        <f t="shared" si="2"/>
        <v>0</v>
      </c>
      <c r="F136" s="13">
        <v>7.33</v>
      </c>
      <c r="G136" s="13">
        <f t="shared" si="3"/>
        <v>0</v>
      </c>
      <c r="H136" s="13"/>
      <c r="I136" s="109"/>
      <c r="J136" s="50"/>
      <c r="K136" s="13">
        <f>май.25!K136+июн.25!H136-июн.25!G136</f>
        <v>0</v>
      </c>
    </row>
    <row r="137" spans="1:11" x14ac:dyDescent="0.25">
      <c r="A137" s="109">
        <v>134</v>
      </c>
      <c r="B137" s="109">
        <v>134</v>
      </c>
      <c r="C137" s="12">
        <v>4465</v>
      </c>
      <c r="D137" s="12">
        <v>4820</v>
      </c>
      <c r="E137" s="13">
        <f t="shared" si="2"/>
        <v>355</v>
      </c>
      <c r="F137" s="13">
        <v>7.33</v>
      </c>
      <c r="G137" s="13">
        <f t="shared" si="3"/>
        <v>2602.15</v>
      </c>
      <c r="H137" s="13">
        <v>4567</v>
      </c>
      <c r="I137" s="109">
        <v>537349</v>
      </c>
      <c r="J137" s="50">
        <v>45824</v>
      </c>
      <c r="K137" s="13">
        <f>май.25!K137+июн.25!H137-июн.25!G137</f>
        <v>-1769.23</v>
      </c>
    </row>
    <row r="138" spans="1:11" x14ac:dyDescent="0.25">
      <c r="A138" s="109">
        <v>135</v>
      </c>
      <c r="B138" s="109">
        <v>135</v>
      </c>
      <c r="C138" s="12">
        <v>61986</v>
      </c>
      <c r="D138" s="12">
        <v>62545</v>
      </c>
      <c r="E138" s="13">
        <f t="shared" si="2"/>
        <v>559</v>
      </c>
      <c r="F138" s="68">
        <v>5.13</v>
      </c>
      <c r="G138" s="13">
        <f t="shared" si="3"/>
        <v>2867.67</v>
      </c>
      <c r="H138" s="13">
        <v>5000</v>
      </c>
      <c r="I138" s="109">
        <v>110652</v>
      </c>
      <c r="J138" s="50">
        <v>45832</v>
      </c>
      <c r="K138" s="13">
        <f>май.25!K138+июн.25!H138-июн.25!G138</f>
        <v>8189.5699999999979</v>
      </c>
    </row>
    <row r="139" spans="1:11" x14ac:dyDescent="0.25">
      <c r="A139" s="109">
        <v>136</v>
      </c>
      <c r="B139" s="109">
        <v>136</v>
      </c>
      <c r="C139" s="12"/>
      <c r="D139" s="12"/>
      <c r="E139" s="13">
        <f t="shared" si="2"/>
        <v>0</v>
      </c>
      <c r="F139" s="13">
        <v>7.33</v>
      </c>
      <c r="G139" s="13">
        <f t="shared" si="3"/>
        <v>0</v>
      </c>
      <c r="H139" s="13"/>
      <c r="I139" s="109"/>
      <c r="J139" s="50"/>
      <c r="K139" s="13">
        <f>май.25!K139+июн.25!H139-июн.25!G139</f>
        <v>0</v>
      </c>
    </row>
    <row r="140" spans="1:11" x14ac:dyDescent="0.25">
      <c r="A140" s="109">
        <v>137</v>
      </c>
      <c r="B140" s="109">
        <v>137</v>
      </c>
      <c r="C140" s="12">
        <v>1393</v>
      </c>
      <c r="D140" s="12">
        <v>1405</v>
      </c>
      <c r="E140" s="13">
        <f t="shared" si="2"/>
        <v>12</v>
      </c>
      <c r="F140" s="13">
        <v>7.33</v>
      </c>
      <c r="G140" s="13">
        <f t="shared" si="3"/>
        <v>87.960000000000008</v>
      </c>
      <c r="H140" s="13"/>
      <c r="I140" s="109"/>
      <c r="J140" s="50"/>
      <c r="K140" s="13">
        <f>май.25!K140+июн.25!H140-июн.25!G140</f>
        <v>-474.89</v>
      </c>
    </row>
    <row r="141" spans="1:11" x14ac:dyDescent="0.25">
      <c r="A141" s="109">
        <v>138</v>
      </c>
      <c r="B141" s="109">
        <v>138</v>
      </c>
      <c r="C141" s="12">
        <v>6231</v>
      </c>
      <c r="D141" s="12">
        <v>6487</v>
      </c>
      <c r="E141" s="13">
        <f t="shared" si="2"/>
        <v>256</v>
      </c>
      <c r="F141" s="68">
        <v>5.13</v>
      </c>
      <c r="G141" s="13">
        <f t="shared" si="3"/>
        <v>1313.28</v>
      </c>
      <c r="H141" s="13"/>
      <c r="I141" s="109"/>
      <c r="J141" s="50"/>
      <c r="K141" s="13">
        <f>май.25!K141+июн.25!H141-июн.25!G141</f>
        <v>-13864.76</v>
      </c>
    </row>
    <row r="142" spans="1:11" x14ac:dyDescent="0.25">
      <c r="A142" s="109">
        <v>139</v>
      </c>
      <c r="B142" s="109">
        <v>139</v>
      </c>
      <c r="C142" s="12"/>
      <c r="D142" s="12"/>
      <c r="E142" s="13">
        <f t="shared" ref="E142:E205" si="4">D142-C142</f>
        <v>0</v>
      </c>
      <c r="F142" s="13">
        <v>7.33</v>
      </c>
      <c r="G142" s="13">
        <f t="shared" ref="G142:G205" si="5">F142*E142</f>
        <v>0</v>
      </c>
      <c r="H142" s="13"/>
      <c r="I142" s="109"/>
      <c r="J142" s="50"/>
      <c r="K142" s="13">
        <f>май.25!K142+июн.25!H142-июн.25!G142</f>
        <v>0</v>
      </c>
    </row>
    <row r="143" spans="1:11" x14ac:dyDescent="0.25">
      <c r="A143" s="109">
        <v>140</v>
      </c>
      <c r="B143" s="109">
        <v>140</v>
      </c>
      <c r="C143" s="12">
        <v>5087</v>
      </c>
      <c r="D143" s="12">
        <v>5254</v>
      </c>
      <c r="E143" s="13">
        <f t="shared" si="4"/>
        <v>167</v>
      </c>
      <c r="F143" s="68">
        <v>5.13</v>
      </c>
      <c r="G143" s="13">
        <f t="shared" si="5"/>
        <v>856.71</v>
      </c>
      <c r="H143" s="13"/>
      <c r="I143" s="109"/>
      <c r="J143" s="50"/>
      <c r="K143" s="13">
        <f>май.25!K143+июн.25!H143-июн.25!G143</f>
        <v>-1277.3699999999999</v>
      </c>
    </row>
    <row r="144" spans="1:11" x14ac:dyDescent="0.25">
      <c r="A144" s="109">
        <v>141</v>
      </c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7.33</v>
      </c>
      <c r="G144" s="13">
        <f t="shared" si="5"/>
        <v>0</v>
      </c>
      <c r="H144" s="13"/>
      <c r="I144" s="109"/>
      <c r="J144" s="50"/>
      <c r="K144" s="13">
        <f>май.25!K144+июн.25!H144-июн.25!G144</f>
        <v>0</v>
      </c>
    </row>
    <row r="145" spans="1:12" x14ac:dyDescent="0.25">
      <c r="A145" s="109">
        <v>142</v>
      </c>
      <c r="B145" s="109">
        <v>142</v>
      </c>
      <c r="C145" s="12"/>
      <c r="D145" s="12"/>
      <c r="E145" s="13">
        <f t="shared" si="4"/>
        <v>0</v>
      </c>
      <c r="F145" s="13">
        <v>7.33</v>
      </c>
      <c r="G145" s="13">
        <f t="shared" si="5"/>
        <v>0</v>
      </c>
      <c r="H145" s="13"/>
      <c r="I145" s="109"/>
      <c r="J145" s="50"/>
      <c r="K145" s="13">
        <f>май.25!K145+июн.25!H145-июн.25!G145</f>
        <v>0</v>
      </c>
    </row>
    <row r="146" spans="1:12" x14ac:dyDescent="0.25">
      <c r="A146" s="109">
        <v>143</v>
      </c>
      <c r="B146" s="109">
        <v>143</v>
      </c>
      <c r="C146" s="12">
        <v>8547</v>
      </c>
      <c r="D146" s="12">
        <v>8893</v>
      </c>
      <c r="E146" s="13">
        <f t="shared" si="4"/>
        <v>346</v>
      </c>
      <c r="F146" s="68">
        <v>5.13</v>
      </c>
      <c r="G146" s="13">
        <f t="shared" si="5"/>
        <v>1774.98</v>
      </c>
      <c r="H146" s="13"/>
      <c r="I146" s="109"/>
      <c r="J146" s="50"/>
      <c r="K146" s="13">
        <f>май.25!K146+июн.25!H146-июн.25!G146</f>
        <v>-4181.2999999999993</v>
      </c>
    </row>
    <row r="147" spans="1:12" x14ac:dyDescent="0.25">
      <c r="A147" s="109">
        <v>144</v>
      </c>
      <c r="B147" s="109">
        <v>144</v>
      </c>
      <c r="C147" s="12">
        <v>5983</v>
      </c>
      <c r="D147" s="12">
        <v>6185</v>
      </c>
      <c r="E147" s="13">
        <f t="shared" si="4"/>
        <v>202</v>
      </c>
      <c r="F147" s="13">
        <v>7.33</v>
      </c>
      <c r="G147" s="13">
        <f t="shared" si="5"/>
        <v>1480.66</v>
      </c>
      <c r="H147" s="13"/>
      <c r="I147" s="109"/>
      <c r="J147" s="50"/>
      <c r="K147" s="13">
        <f>май.25!K147+июн.25!H147-июн.25!G147</f>
        <v>-5365.5599999999995</v>
      </c>
    </row>
    <row r="148" spans="1:12" x14ac:dyDescent="0.25">
      <c r="A148" s="109">
        <v>145</v>
      </c>
      <c r="B148" s="109">
        <v>145</v>
      </c>
      <c r="C148" s="12"/>
      <c r="D148" s="12"/>
      <c r="E148" s="13">
        <f t="shared" si="4"/>
        <v>0</v>
      </c>
      <c r="F148" s="13">
        <v>7.33</v>
      </c>
      <c r="G148" s="13">
        <f t="shared" si="5"/>
        <v>0</v>
      </c>
      <c r="H148" s="13"/>
      <c r="I148" s="109"/>
      <c r="J148" s="50"/>
      <c r="K148" s="13">
        <f>май.25!K148+июн.25!H148-июн.25!G148</f>
        <v>0</v>
      </c>
    </row>
    <row r="149" spans="1:12" x14ac:dyDescent="0.25">
      <c r="A149" s="109">
        <v>146</v>
      </c>
      <c r="B149" s="109">
        <v>146</v>
      </c>
      <c r="C149" s="12"/>
      <c r="D149" s="12"/>
      <c r="E149" s="13">
        <f t="shared" si="4"/>
        <v>0</v>
      </c>
      <c r="F149" s="13">
        <v>7.33</v>
      </c>
      <c r="G149" s="13">
        <f t="shared" si="5"/>
        <v>0</v>
      </c>
      <c r="H149" s="13"/>
      <c r="I149" s="109"/>
      <c r="J149" s="50"/>
      <c r="K149" s="13">
        <f>май.25!K149+июн.25!H149-июн.25!G149</f>
        <v>0</v>
      </c>
    </row>
    <row r="150" spans="1:12" x14ac:dyDescent="0.25">
      <c r="A150" s="109">
        <v>147</v>
      </c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7.33</v>
      </c>
      <c r="G150" s="13">
        <f t="shared" si="5"/>
        <v>0</v>
      </c>
      <c r="H150" s="13"/>
      <c r="I150" s="109"/>
      <c r="J150" s="50"/>
      <c r="K150" s="13">
        <f>май.25!K150+июн.25!H150-июн.25!G150</f>
        <v>0</v>
      </c>
    </row>
    <row r="151" spans="1:12" x14ac:dyDescent="0.25">
      <c r="A151" s="109" t="s">
        <v>20</v>
      </c>
      <c r="B151" s="109" t="s">
        <v>20</v>
      </c>
      <c r="C151" s="12">
        <v>24131</v>
      </c>
      <c r="D151" s="12">
        <v>24154</v>
      </c>
      <c r="E151" s="13">
        <f t="shared" si="4"/>
        <v>23</v>
      </c>
      <c r="F151" s="13">
        <v>7.33</v>
      </c>
      <c r="G151" s="13">
        <f t="shared" si="5"/>
        <v>168.59</v>
      </c>
      <c r="H151" s="13"/>
      <c r="I151" s="109"/>
      <c r="J151" s="50"/>
      <c r="K151" s="13">
        <f>май.25!K151+июн.25!H151-июн.25!G151</f>
        <v>-1062.8499999999999</v>
      </c>
    </row>
    <row r="152" spans="1:12" x14ac:dyDescent="0.25">
      <c r="A152" s="109">
        <v>149</v>
      </c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7.33</v>
      </c>
      <c r="G152" s="13">
        <f t="shared" si="5"/>
        <v>0</v>
      </c>
      <c r="H152" s="13"/>
      <c r="I152" s="109"/>
      <c r="J152" s="50"/>
      <c r="K152" s="13">
        <f>май.25!K152+июн.25!H152-июн.25!G152</f>
        <v>0</v>
      </c>
    </row>
    <row r="153" spans="1:12" x14ac:dyDescent="0.25">
      <c r="A153" s="109">
        <v>150</v>
      </c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7.33</v>
      </c>
      <c r="G153" s="13">
        <f t="shared" si="5"/>
        <v>0</v>
      </c>
      <c r="H153" s="13"/>
      <c r="I153" s="109"/>
      <c r="J153" s="50"/>
      <c r="K153" s="13">
        <f>май.25!K153+июн.25!H153-июн.25!G153</f>
        <v>0</v>
      </c>
    </row>
    <row r="154" spans="1:12" x14ac:dyDescent="0.25">
      <c r="A154" s="109">
        <v>151</v>
      </c>
      <c r="B154" s="109">
        <v>151</v>
      </c>
      <c r="C154" s="12">
        <v>532</v>
      </c>
      <c r="D154" s="12">
        <v>589</v>
      </c>
      <c r="E154" s="13">
        <f t="shared" si="4"/>
        <v>57</v>
      </c>
      <c r="F154" s="13">
        <v>7.33</v>
      </c>
      <c r="G154" s="13">
        <f t="shared" si="5"/>
        <v>417.81</v>
      </c>
      <c r="H154" s="13"/>
      <c r="I154" s="109"/>
      <c r="J154" s="50"/>
      <c r="K154" s="13">
        <f>май.25!K154+июн.25!H154-июн.25!G154</f>
        <v>-564.41</v>
      </c>
    </row>
    <row r="155" spans="1:12" x14ac:dyDescent="0.25">
      <c r="A155" s="109">
        <v>152</v>
      </c>
      <c r="B155" s="109">
        <v>152</v>
      </c>
      <c r="C155" s="12">
        <v>2367</v>
      </c>
      <c r="D155" s="12">
        <v>2392</v>
      </c>
      <c r="E155" s="13">
        <f t="shared" si="4"/>
        <v>25</v>
      </c>
      <c r="F155" s="70">
        <v>5.13</v>
      </c>
      <c r="G155" s="13">
        <f t="shared" si="5"/>
        <v>128.25</v>
      </c>
      <c r="H155" s="13"/>
      <c r="I155" s="109"/>
      <c r="J155" s="50"/>
      <c r="K155" s="13">
        <f>май.25!K155+июн.25!H155-июн.25!G155</f>
        <v>-964.43999999999994</v>
      </c>
    </row>
    <row r="156" spans="1:12" x14ac:dyDescent="0.25">
      <c r="A156" s="109">
        <v>153</v>
      </c>
      <c r="B156" s="109">
        <v>153</v>
      </c>
      <c r="C156" s="12">
        <v>35613</v>
      </c>
      <c r="D156" s="12">
        <v>36105</v>
      </c>
      <c r="E156" s="13">
        <f t="shared" si="4"/>
        <v>492</v>
      </c>
      <c r="F156" s="70">
        <v>0</v>
      </c>
      <c r="G156" s="13">
        <f t="shared" si="5"/>
        <v>0</v>
      </c>
      <c r="H156" s="13"/>
      <c r="I156" s="109"/>
      <c r="J156" s="50"/>
      <c r="K156" s="13">
        <f>май.25!K156+июн.25!H156-июн.25!G156</f>
        <v>9915.01</v>
      </c>
      <c r="L156" s="77"/>
    </row>
    <row r="157" spans="1:12" x14ac:dyDescent="0.25">
      <c r="A157" s="109">
        <v>154</v>
      </c>
      <c r="B157" s="109">
        <v>154</v>
      </c>
      <c r="C157" s="12"/>
      <c r="D157" s="12"/>
      <c r="E157" s="13">
        <f t="shared" si="4"/>
        <v>0</v>
      </c>
      <c r="F157" s="13">
        <v>7.33</v>
      </c>
      <c r="G157" s="13">
        <f t="shared" si="5"/>
        <v>0</v>
      </c>
      <c r="H157" s="13"/>
      <c r="I157" s="109"/>
      <c r="J157" s="50"/>
      <c r="K157" s="13">
        <f>май.25!K157+июн.25!H157-июн.25!G157</f>
        <v>0</v>
      </c>
    </row>
    <row r="158" spans="1:12" x14ac:dyDescent="0.25">
      <c r="A158" s="109">
        <v>155</v>
      </c>
      <c r="B158" s="109">
        <v>155</v>
      </c>
      <c r="C158" s="12">
        <v>1355</v>
      </c>
      <c r="D158" s="12">
        <v>1355</v>
      </c>
      <c r="E158" s="13">
        <f t="shared" si="4"/>
        <v>0</v>
      </c>
      <c r="F158" s="13">
        <v>7.33</v>
      </c>
      <c r="G158" s="13">
        <f t="shared" si="5"/>
        <v>0</v>
      </c>
      <c r="H158" s="13"/>
      <c r="I158" s="109"/>
      <c r="J158" s="50"/>
      <c r="K158" s="13">
        <f>май.25!K158+июн.25!H158-июн.25!G158</f>
        <v>0</v>
      </c>
    </row>
    <row r="159" spans="1:12" x14ac:dyDescent="0.25">
      <c r="A159" s="109">
        <v>156</v>
      </c>
      <c r="B159" s="109">
        <v>156</v>
      </c>
      <c r="C159" s="12">
        <v>44883</v>
      </c>
      <c r="D159" s="12">
        <v>45171</v>
      </c>
      <c r="E159" s="13">
        <f t="shared" si="4"/>
        <v>288</v>
      </c>
      <c r="F159" s="68">
        <v>5.13</v>
      </c>
      <c r="G159" s="13">
        <f t="shared" si="5"/>
        <v>1477.44</v>
      </c>
      <c r="H159" s="13"/>
      <c r="I159" s="109"/>
      <c r="J159" s="50"/>
      <c r="K159" s="13">
        <f>май.25!K159+июн.25!H159-июн.25!G159</f>
        <v>1672.77</v>
      </c>
    </row>
    <row r="160" spans="1:12" x14ac:dyDescent="0.25">
      <c r="A160" s="109">
        <v>157</v>
      </c>
      <c r="B160" s="109">
        <v>157</v>
      </c>
      <c r="C160" s="12">
        <v>7880</v>
      </c>
      <c r="D160" s="12">
        <v>7959</v>
      </c>
      <c r="E160" s="13">
        <f t="shared" si="4"/>
        <v>79</v>
      </c>
      <c r="F160" s="68">
        <v>5.13</v>
      </c>
      <c r="G160" s="13">
        <f t="shared" si="5"/>
        <v>405.27</v>
      </c>
      <c r="H160" s="13">
        <v>600</v>
      </c>
      <c r="I160" s="109">
        <v>392811</v>
      </c>
      <c r="J160" s="50">
        <v>45813</v>
      </c>
      <c r="K160" s="13">
        <f>май.25!K160+июн.25!H160-июн.25!G160</f>
        <v>-310.75</v>
      </c>
    </row>
    <row r="161" spans="1:12" x14ac:dyDescent="0.25">
      <c r="A161" s="109">
        <v>158</v>
      </c>
      <c r="B161" s="109">
        <v>158</v>
      </c>
      <c r="C161" s="12">
        <v>1139</v>
      </c>
      <c r="D161" s="12">
        <v>1229</v>
      </c>
      <c r="E161" s="13">
        <f t="shared" si="4"/>
        <v>90</v>
      </c>
      <c r="F161" s="13">
        <v>7.33</v>
      </c>
      <c r="G161" s="13">
        <f t="shared" si="5"/>
        <v>659.7</v>
      </c>
      <c r="H161" s="13"/>
      <c r="I161" s="109"/>
      <c r="J161" s="50"/>
      <c r="K161" s="13">
        <f>май.25!K161+июн.25!H161-июн.25!G161</f>
        <v>-1026.2</v>
      </c>
    </row>
    <row r="162" spans="1:12" x14ac:dyDescent="0.25">
      <c r="A162" s="109">
        <v>159</v>
      </c>
      <c r="B162" s="109">
        <v>159</v>
      </c>
      <c r="C162" s="12">
        <v>1398</v>
      </c>
      <c r="D162" s="12">
        <v>1516</v>
      </c>
      <c r="E162" s="13">
        <f t="shared" si="4"/>
        <v>118</v>
      </c>
      <c r="F162" s="13">
        <v>7.33</v>
      </c>
      <c r="G162" s="13">
        <f t="shared" si="5"/>
        <v>864.94</v>
      </c>
      <c r="H162" s="13">
        <v>1000</v>
      </c>
      <c r="I162" s="109">
        <v>238047</v>
      </c>
      <c r="J162" s="50">
        <v>45818</v>
      </c>
      <c r="K162" s="13">
        <f>май.25!K162+июн.25!H162-июн.25!G162</f>
        <v>998.91000000000008</v>
      </c>
    </row>
    <row r="163" spans="1:12" x14ac:dyDescent="0.25">
      <c r="A163" s="109">
        <v>160</v>
      </c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7.33</v>
      </c>
      <c r="G163" s="13">
        <f t="shared" si="5"/>
        <v>0</v>
      </c>
      <c r="H163" s="13"/>
      <c r="I163" s="109"/>
      <c r="J163" s="50"/>
      <c r="K163" s="13">
        <f>май.25!K163+июн.25!H163-июн.25!G163</f>
        <v>0</v>
      </c>
    </row>
    <row r="164" spans="1:12" x14ac:dyDescent="0.25">
      <c r="A164" s="109">
        <v>161</v>
      </c>
      <c r="B164" s="109">
        <v>161</v>
      </c>
      <c r="C164" s="12"/>
      <c r="D164" s="12"/>
      <c r="E164" s="13">
        <f t="shared" si="4"/>
        <v>0</v>
      </c>
      <c r="F164" s="13">
        <v>7.33</v>
      </c>
      <c r="G164" s="13">
        <f t="shared" si="5"/>
        <v>0</v>
      </c>
      <c r="H164" s="13"/>
      <c r="I164" s="109"/>
      <c r="J164" s="50"/>
      <c r="K164" s="13">
        <f>май.25!K164+июн.25!H164-июн.25!G164</f>
        <v>0</v>
      </c>
    </row>
    <row r="165" spans="1:12" x14ac:dyDescent="0.25">
      <c r="A165" s="109">
        <v>162</v>
      </c>
      <c r="B165" s="109">
        <v>162</v>
      </c>
      <c r="C165" s="12">
        <v>5517</v>
      </c>
      <c r="D165" s="12">
        <v>5871</v>
      </c>
      <c r="E165" s="13">
        <f t="shared" si="4"/>
        <v>354</v>
      </c>
      <c r="F165" s="13">
        <v>7.33</v>
      </c>
      <c r="G165" s="13">
        <f t="shared" si="5"/>
        <v>2594.8200000000002</v>
      </c>
      <c r="H165" s="13">
        <v>3000</v>
      </c>
      <c r="I165" s="109">
        <v>912110</v>
      </c>
      <c r="J165" s="50">
        <v>45831</v>
      </c>
      <c r="K165" s="13">
        <f>май.25!K165+июн.25!H165-июн.25!G165</f>
        <v>2987.3700000000003</v>
      </c>
    </row>
    <row r="166" spans="1:12" x14ac:dyDescent="0.25">
      <c r="A166" s="109" t="s">
        <v>21</v>
      </c>
      <c r="B166" s="109" t="s">
        <v>21</v>
      </c>
      <c r="C166" s="12">
        <v>79999</v>
      </c>
      <c r="D166" s="12">
        <v>79999</v>
      </c>
      <c r="E166" s="13">
        <f t="shared" si="4"/>
        <v>0</v>
      </c>
      <c r="F166" s="68">
        <v>5.13</v>
      </c>
      <c r="G166" s="13">
        <f t="shared" si="5"/>
        <v>0</v>
      </c>
      <c r="H166" s="13"/>
      <c r="I166" s="109"/>
      <c r="J166" s="50"/>
      <c r="K166" s="13">
        <f>май.25!K166+июн.25!H166-июн.25!G166</f>
        <v>33750.6</v>
      </c>
      <c r="L166" s="77"/>
    </row>
    <row r="167" spans="1:12" x14ac:dyDescent="0.25">
      <c r="A167" s="109">
        <v>164</v>
      </c>
      <c r="B167" s="109">
        <v>164</v>
      </c>
      <c r="C167" s="12">
        <v>609</v>
      </c>
      <c r="D167" s="12">
        <v>628</v>
      </c>
      <c r="E167" s="13">
        <f t="shared" si="4"/>
        <v>19</v>
      </c>
      <c r="F167" s="13">
        <v>7.33</v>
      </c>
      <c r="G167" s="13">
        <f t="shared" si="5"/>
        <v>139.27000000000001</v>
      </c>
      <c r="H167" s="13"/>
      <c r="I167" s="109"/>
      <c r="J167" s="50"/>
      <c r="K167" s="13">
        <f>май.25!K167+июн.25!H167-июн.25!G167</f>
        <v>-4595.9100000000008</v>
      </c>
    </row>
    <row r="168" spans="1:12" x14ac:dyDescent="0.25">
      <c r="A168" s="109">
        <v>165</v>
      </c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7.33</v>
      </c>
      <c r="G168" s="13">
        <f t="shared" si="5"/>
        <v>0</v>
      </c>
      <c r="H168" s="13"/>
      <c r="I168" s="109"/>
      <c r="J168" s="50"/>
      <c r="K168" s="13">
        <f>май.25!K168+июн.25!H168-июн.25!G168</f>
        <v>0</v>
      </c>
    </row>
    <row r="169" spans="1:12" x14ac:dyDescent="0.25">
      <c r="A169" s="109">
        <v>166</v>
      </c>
      <c r="B169" s="109">
        <v>166</v>
      </c>
      <c r="C169" s="12"/>
      <c r="D169" s="12"/>
      <c r="E169" s="13">
        <f t="shared" si="4"/>
        <v>0</v>
      </c>
      <c r="F169" s="13">
        <v>7.33</v>
      </c>
      <c r="G169" s="13">
        <f t="shared" si="5"/>
        <v>0</v>
      </c>
      <c r="H169" s="13"/>
      <c r="I169" s="109"/>
      <c r="J169" s="50"/>
      <c r="K169" s="13">
        <f>май.25!K169+июн.25!H169-июн.25!G169</f>
        <v>0</v>
      </c>
    </row>
    <row r="170" spans="1:12" x14ac:dyDescent="0.25">
      <c r="A170" s="109">
        <v>167</v>
      </c>
      <c r="B170" s="109">
        <v>167</v>
      </c>
      <c r="C170" s="12"/>
      <c r="D170" s="12"/>
      <c r="E170" s="13">
        <f t="shared" si="4"/>
        <v>0</v>
      </c>
      <c r="F170" s="13">
        <v>7.33</v>
      </c>
      <c r="G170" s="13">
        <f t="shared" si="5"/>
        <v>0</v>
      </c>
      <c r="H170" s="13"/>
      <c r="I170" s="109"/>
      <c r="J170" s="50"/>
      <c r="K170" s="13">
        <f>май.25!K170+июн.25!H170-июн.25!G170</f>
        <v>0</v>
      </c>
    </row>
    <row r="171" spans="1:12" x14ac:dyDescent="0.25">
      <c r="A171" s="109">
        <v>168</v>
      </c>
      <c r="B171" s="109">
        <v>168</v>
      </c>
      <c r="C171" s="12">
        <v>20027</v>
      </c>
      <c r="D171" s="12">
        <v>20264</v>
      </c>
      <c r="E171" s="13">
        <f t="shared" si="4"/>
        <v>237</v>
      </c>
      <c r="F171" s="13">
        <v>7.33</v>
      </c>
      <c r="G171" s="13">
        <f t="shared" si="5"/>
        <v>1737.21</v>
      </c>
      <c r="H171" s="13">
        <v>5871.06</v>
      </c>
      <c r="I171" s="109">
        <v>323707</v>
      </c>
      <c r="J171" s="50">
        <v>45825</v>
      </c>
      <c r="K171" s="13">
        <f>май.25!K171+июн.25!H171-июн.25!G171</f>
        <v>-1722.5499999999993</v>
      </c>
    </row>
    <row r="172" spans="1:12" x14ac:dyDescent="0.25">
      <c r="A172" s="109">
        <v>169</v>
      </c>
      <c r="B172" s="109">
        <v>169</v>
      </c>
      <c r="C172" s="12"/>
      <c r="D172" s="12"/>
      <c r="E172" s="13">
        <f t="shared" si="4"/>
        <v>0</v>
      </c>
      <c r="F172" s="13">
        <v>7.33</v>
      </c>
      <c r="G172" s="13">
        <f t="shared" si="5"/>
        <v>0</v>
      </c>
      <c r="H172" s="13"/>
      <c r="I172" s="109"/>
      <c r="J172" s="50"/>
      <c r="K172" s="13">
        <f>май.25!K172+июн.25!H172-июн.25!G172</f>
        <v>0</v>
      </c>
    </row>
    <row r="173" spans="1:12" x14ac:dyDescent="0.25">
      <c r="A173" s="109">
        <v>170</v>
      </c>
      <c r="B173" s="109">
        <v>170</v>
      </c>
      <c r="C173" s="12">
        <v>2289</v>
      </c>
      <c r="D173" s="12">
        <v>2289</v>
      </c>
      <c r="E173" s="13">
        <f t="shared" si="4"/>
        <v>0</v>
      </c>
      <c r="F173" s="13">
        <v>7.33</v>
      </c>
      <c r="G173" s="13">
        <f t="shared" si="5"/>
        <v>0</v>
      </c>
      <c r="H173" s="13"/>
      <c r="I173" s="109"/>
      <c r="J173" s="50"/>
      <c r="K173" s="13">
        <f>май.25!K173+июн.25!H173-июн.25!G173</f>
        <v>733</v>
      </c>
    </row>
    <row r="174" spans="1:12" x14ac:dyDescent="0.25">
      <c r="A174" s="109">
        <v>171</v>
      </c>
      <c r="B174" s="109">
        <v>171</v>
      </c>
      <c r="C174" s="12">
        <v>23497</v>
      </c>
      <c r="D174" s="12">
        <v>24035</v>
      </c>
      <c r="E174" s="13">
        <f t="shared" si="4"/>
        <v>538</v>
      </c>
      <c r="F174" s="70">
        <v>5.13</v>
      </c>
      <c r="G174" s="13">
        <f t="shared" si="5"/>
        <v>2759.94</v>
      </c>
      <c r="H174" s="13">
        <v>5400</v>
      </c>
      <c r="I174" s="109">
        <v>249429</v>
      </c>
      <c r="J174" s="50">
        <v>45831</v>
      </c>
      <c r="K174" s="13">
        <f>май.25!K174+июн.25!H174-июн.25!G174</f>
        <v>-884.25</v>
      </c>
    </row>
    <row r="175" spans="1:12" x14ac:dyDescent="0.25">
      <c r="A175" s="109">
        <v>172</v>
      </c>
      <c r="B175" s="109">
        <v>172</v>
      </c>
      <c r="C175" s="12">
        <v>82245</v>
      </c>
      <c r="D175" s="12">
        <v>82826</v>
      </c>
      <c r="E175" s="13">
        <f t="shared" si="4"/>
        <v>581</v>
      </c>
      <c r="F175" s="13">
        <v>7.33</v>
      </c>
      <c r="G175" s="13">
        <f t="shared" si="5"/>
        <v>4258.7300000000005</v>
      </c>
      <c r="H175" s="13"/>
      <c r="I175" s="109"/>
      <c r="J175" s="50"/>
      <c r="K175" s="13">
        <f>май.25!K175+июн.25!H175-июн.25!G175</f>
        <v>-9646.8399999999965</v>
      </c>
    </row>
    <row r="176" spans="1:12" x14ac:dyDescent="0.25">
      <c r="A176" s="109">
        <v>173</v>
      </c>
      <c r="B176" s="109">
        <v>173</v>
      </c>
      <c r="C176" s="12">
        <v>141352</v>
      </c>
      <c r="D176" s="12">
        <v>142334</v>
      </c>
      <c r="E176" s="13">
        <f t="shared" si="4"/>
        <v>982</v>
      </c>
      <c r="F176" s="68">
        <v>5.13</v>
      </c>
      <c r="G176" s="13">
        <f t="shared" si="5"/>
        <v>5037.66</v>
      </c>
      <c r="H176" s="13">
        <v>4000</v>
      </c>
      <c r="I176" s="109">
        <v>764642</v>
      </c>
      <c r="J176" s="50">
        <v>45818</v>
      </c>
      <c r="K176" s="13">
        <f>май.25!K176+июн.25!H176-июн.25!G176</f>
        <v>3074.6000000000004</v>
      </c>
    </row>
    <row r="177" spans="1:12" x14ac:dyDescent="0.25">
      <c r="A177" s="109">
        <v>174</v>
      </c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7.33</v>
      </c>
      <c r="G177" s="13">
        <f t="shared" si="5"/>
        <v>0</v>
      </c>
      <c r="H177" s="13"/>
      <c r="I177" s="109"/>
      <c r="J177" s="50"/>
      <c r="K177" s="13">
        <f>май.25!K177+июн.25!H177-июн.25!G177</f>
        <v>0</v>
      </c>
    </row>
    <row r="178" spans="1:12" x14ac:dyDescent="0.25">
      <c r="A178" s="109">
        <f>175</f>
        <v>175</v>
      </c>
      <c r="B178" s="109">
        <f>175</f>
        <v>175</v>
      </c>
      <c r="C178" s="12">
        <v>5262</v>
      </c>
      <c r="D178" s="12">
        <v>5459</v>
      </c>
      <c r="E178" s="13">
        <f t="shared" si="4"/>
        <v>197</v>
      </c>
      <c r="F178" s="13">
        <v>7.33</v>
      </c>
      <c r="G178" s="13">
        <f t="shared" si="5"/>
        <v>1444.01</v>
      </c>
      <c r="H178" s="13"/>
      <c r="I178" s="109"/>
      <c r="J178" s="50"/>
      <c r="K178" s="13">
        <f>май.25!K178+июн.25!H178-июн.25!G178</f>
        <v>2130.8499999999995</v>
      </c>
    </row>
    <row r="179" spans="1:12" x14ac:dyDescent="0.25">
      <c r="A179" s="109">
        <v>176</v>
      </c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7.33</v>
      </c>
      <c r="G179" s="13">
        <f t="shared" si="5"/>
        <v>0</v>
      </c>
      <c r="H179" s="13"/>
      <c r="I179" s="109"/>
      <c r="J179" s="50"/>
      <c r="K179" s="13">
        <f>май.25!K179+июн.25!H179-июн.25!G179</f>
        <v>0</v>
      </c>
    </row>
    <row r="180" spans="1:12" x14ac:dyDescent="0.25">
      <c r="A180" s="109">
        <v>177</v>
      </c>
      <c r="B180" s="109">
        <v>177</v>
      </c>
      <c r="C180" s="12">
        <v>13659</v>
      </c>
      <c r="D180" s="12">
        <v>13831</v>
      </c>
      <c r="E180" s="13">
        <f t="shared" si="4"/>
        <v>172</v>
      </c>
      <c r="F180" s="13">
        <v>7.33</v>
      </c>
      <c r="G180" s="13">
        <f t="shared" si="5"/>
        <v>1260.76</v>
      </c>
      <c r="H180" s="13"/>
      <c r="I180" s="109"/>
      <c r="J180" s="50"/>
      <c r="K180" s="13">
        <f>май.25!K180+июн.25!H180-июн.25!G180</f>
        <v>-8112.4299999999994</v>
      </c>
    </row>
    <row r="181" spans="1:12" x14ac:dyDescent="0.25">
      <c r="A181" s="109">
        <v>178</v>
      </c>
      <c r="B181" s="109">
        <v>178</v>
      </c>
      <c r="C181" s="12"/>
      <c r="D181" s="12"/>
      <c r="E181" s="13">
        <f t="shared" si="4"/>
        <v>0</v>
      </c>
      <c r="F181" s="13">
        <v>7.33</v>
      </c>
      <c r="G181" s="13">
        <f t="shared" si="5"/>
        <v>0</v>
      </c>
      <c r="H181" s="13"/>
      <c r="I181" s="109"/>
      <c r="J181" s="50"/>
      <c r="K181" s="13">
        <f>май.25!K181+июн.25!H181-июн.25!G181</f>
        <v>0</v>
      </c>
    </row>
    <row r="182" spans="1:12" x14ac:dyDescent="0.25">
      <c r="A182" s="109">
        <v>179</v>
      </c>
      <c r="B182" s="109">
        <v>179</v>
      </c>
      <c r="C182" s="12"/>
      <c r="D182" s="12"/>
      <c r="E182" s="13">
        <f t="shared" si="4"/>
        <v>0</v>
      </c>
      <c r="F182" s="13">
        <v>7.33</v>
      </c>
      <c r="G182" s="13">
        <f t="shared" si="5"/>
        <v>0</v>
      </c>
      <c r="H182" s="13"/>
      <c r="I182" s="109"/>
      <c r="J182" s="50"/>
      <c r="K182" s="13">
        <f>май.25!K182+июн.25!H182-июн.25!G182</f>
        <v>0</v>
      </c>
    </row>
    <row r="183" spans="1:12" x14ac:dyDescent="0.25">
      <c r="A183" s="109">
        <v>180</v>
      </c>
      <c r="B183" s="109">
        <v>180</v>
      </c>
      <c r="C183" s="12"/>
      <c r="D183" s="12"/>
      <c r="E183" s="13">
        <f t="shared" si="4"/>
        <v>0</v>
      </c>
      <c r="F183" s="13">
        <v>7.33</v>
      </c>
      <c r="G183" s="13">
        <f t="shared" si="5"/>
        <v>0</v>
      </c>
      <c r="H183" s="13"/>
      <c r="I183" s="109"/>
      <c r="J183" s="50"/>
      <c r="K183" s="13">
        <f>май.25!K183+июн.25!H183-июн.25!G183</f>
        <v>0</v>
      </c>
    </row>
    <row r="184" spans="1:12" x14ac:dyDescent="0.25">
      <c r="A184" s="109">
        <v>181</v>
      </c>
      <c r="B184" s="109">
        <v>181</v>
      </c>
      <c r="C184" s="12">
        <v>341</v>
      </c>
      <c r="D184" s="12">
        <v>348</v>
      </c>
      <c r="E184" s="13">
        <f t="shared" si="4"/>
        <v>7</v>
      </c>
      <c r="F184" s="13">
        <v>7.33</v>
      </c>
      <c r="G184" s="13">
        <f t="shared" si="5"/>
        <v>51.31</v>
      </c>
      <c r="H184" s="13"/>
      <c r="I184" s="109"/>
      <c r="J184" s="50"/>
      <c r="K184" s="13">
        <f>май.25!K184+июн.25!H184-июн.25!G184</f>
        <v>-1720.83</v>
      </c>
    </row>
    <row r="185" spans="1:12" x14ac:dyDescent="0.25">
      <c r="A185" s="109">
        <v>182</v>
      </c>
      <c r="B185" s="109">
        <v>182</v>
      </c>
      <c r="C185" s="12"/>
      <c r="D185" s="12"/>
      <c r="E185" s="13">
        <f t="shared" si="4"/>
        <v>0</v>
      </c>
      <c r="F185" s="13">
        <v>7.33</v>
      </c>
      <c r="G185" s="13">
        <f t="shared" si="5"/>
        <v>0</v>
      </c>
      <c r="H185" s="13"/>
      <c r="I185" s="109"/>
      <c r="J185" s="50"/>
      <c r="K185" s="13">
        <f>май.25!K185+июн.25!H185-июн.25!G185</f>
        <v>0</v>
      </c>
    </row>
    <row r="186" spans="1:12" x14ac:dyDescent="0.25">
      <c r="A186" s="109">
        <v>183</v>
      </c>
      <c r="B186" s="109">
        <v>183</v>
      </c>
      <c r="C186" s="12">
        <v>30</v>
      </c>
      <c r="D186" s="12">
        <v>60</v>
      </c>
      <c r="E186" s="13">
        <f t="shared" si="4"/>
        <v>30</v>
      </c>
      <c r="F186" s="13">
        <v>7.33</v>
      </c>
      <c r="G186" s="13">
        <f t="shared" si="5"/>
        <v>219.9</v>
      </c>
      <c r="H186" s="13"/>
      <c r="I186" s="109"/>
      <c r="J186" s="50"/>
      <c r="K186" s="13">
        <f>май.25!K186+июн.25!H186-июн.25!G186</f>
        <v>-263.88</v>
      </c>
    </row>
    <row r="187" spans="1:12" x14ac:dyDescent="0.25">
      <c r="A187" s="109">
        <v>184</v>
      </c>
      <c r="B187" s="109">
        <v>184</v>
      </c>
      <c r="C187" s="12"/>
      <c r="D187" s="12"/>
      <c r="E187" s="13">
        <f t="shared" si="4"/>
        <v>0</v>
      </c>
      <c r="F187" s="13">
        <v>7.33</v>
      </c>
      <c r="G187" s="13">
        <f t="shared" si="5"/>
        <v>0</v>
      </c>
      <c r="H187" s="13"/>
      <c r="I187" s="109"/>
      <c r="J187" s="50"/>
      <c r="K187" s="13">
        <f>май.25!K187+июн.25!H187-июн.25!G187</f>
        <v>0</v>
      </c>
      <c r="L187" s="77"/>
    </row>
    <row r="188" spans="1:12" x14ac:dyDescent="0.25">
      <c r="A188" s="109">
        <v>185</v>
      </c>
      <c r="B188" s="109">
        <v>185</v>
      </c>
      <c r="C188" s="12"/>
      <c r="D188" s="12"/>
      <c r="E188" s="13">
        <f t="shared" si="4"/>
        <v>0</v>
      </c>
      <c r="F188" s="13">
        <v>7.33</v>
      </c>
      <c r="G188" s="13">
        <f t="shared" si="5"/>
        <v>0</v>
      </c>
      <c r="H188" s="13"/>
      <c r="I188" s="109"/>
      <c r="J188" s="50"/>
      <c r="K188" s="13">
        <f>май.25!K188+июн.25!H188-июн.25!G188</f>
        <v>0</v>
      </c>
    </row>
    <row r="189" spans="1:12" x14ac:dyDescent="0.25">
      <c r="A189" s="109">
        <v>186</v>
      </c>
      <c r="B189" s="109">
        <v>186</v>
      </c>
      <c r="C189" s="12"/>
      <c r="D189" s="12"/>
      <c r="E189" s="13">
        <f t="shared" si="4"/>
        <v>0</v>
      </c>
      <c r="F189" s="13">
        <v>7.33</v>
      </c>
      <c r="G189" s="13">
        <f t="shared" si="5"/>
        <v>0</v>
      </c>
      <c r="H189" s="13"/>
      <c r="I189" s="109"/>
      <c r="J189" s="50"/>
      <c r="K189" s="13">
        <f>май.25!K189+июн.25!H189-июн.25!G189</f>
        <v>0</v>
      </c>
    </row>
    <row r="190" spans="1:12" x14ac:dyDescent="0.25">
      <c r="A190" s="109">
        <v>187</v>
      </c>
      <c r="B190" s="109">
        <v>187</v>
      </c>
      <c r="C190" s="12">
        <v>29269</v>
      </c>
      <c r="D190" s="12">
        <v>29518</v>
      </c>
      <c r="E190" s="13">
        <f t="shared" si="4"/>
        <v>249</v>
      </c>
      <c r="F190" s="13">
        <v>7.33</v>
      </c>
      <c r="G190" s="13">
        <f t="shared" si="5"/>
        <v>1825.17</v>
      </c>
      <c r="H190" s="13">
        <v>6509.04</v>
      </c>
      <c r="I190" s="109">
        <v>824960</v>
      </c>
      <c r="J190" s="50">
        <v>45826</v>
      </c>
      <c r="K190" s="13">
        <f>май.25!K190+июн.25!H190-июн.25!G190</f>
        <v>4749.84</v>
      </c>
    </row>
    <row r="191" spans="1:12" x14ac:dyDescent="0.25">
      <c r="A191" s="109">
        <v>188</v>
      </c>
      <c r="B191" s="109">
        <v>188</v>
      </c>
      <c r="C191" s="12">
        <v>4339</v>
      </c>
      <c r="D191" s="12">
        <v>4541</v>
      </c>
      <c r="E191" s="13">
        <f t="shared" si="4"/>
        <v>202</v>
      </c>
      <c r="F191" s="13">
        <v>7.33</v>
      </c>
      <c r="G191" s="13">
        <f t="shared" si="5"/>
        <v>1480.66</v>
      </c>
      <c r="H191" s="13"/>
      <c r="I191" s="109"/>
      <c r="J191" s="50"/>
      <c r="K191" s="13">
        <f>май.25!K191+июн.25!H191-июн.25!G191</f>
        <v>-942.45</v>
      </c>
    </row>
    <row r="192" spans="1:12" x14ac:dyDescent="0.25">
      <c r="A192" s="109">
        <v>189</v>
      </c>
      <c r="B192" s="109">
        <v>189</v>
      </c>
      <c r="C192" s="12">
        <v>5943</v>
      </c>
      <c r="D192" s="12">
        <v>6323</v>
      </c>
      <c r="E192" s="13">
        <f t="shared" si="4"/>
        <v>380</v>
      </c>
      <c r="F192" s="13">
        <v>7.33</v>
      </c>
      <c r="G192" s="13">
        <f t="shared" si="5"/>
        <v>2785.4</v>
      </c>
      <c r="H192" s="13">
        <v>1500</v>
      </c>
      <c r="I192" s="109">
        <v>119176</v>
      </c>
      <c r="J192" s="50">
        <v>45819</v>
      </c>
      <c r="K192" s="13">
        <f>май.25!K192+июн.25!H192-июн.25!G192</f>
        <v>-1893.79</v>
      </c>
    </row>
    <row r="193" spans="1:11" x14ac:dyDescent="0.25">
      <c r="A193" s="109">
        <v>190</v>
      </c>
      <c r="B193" s="109">
        <v>190</v>
      </c>
      <c r="C193" s="12"/>
      <c r="D193" s="12"/>
      <c r="E193" s="13">
        <f t="shared" si="4"/>
        <v>0</v>
      </c>
      <c r="F193" s="13">
        <v>7.33</v>
      </c>
      <c r="G193" s="13">
        <f t="shared" si="5"/>
        <v>0</v>
      </c>
      <c r="H193" s="13"/>
      <c r="I193" s="109"/>
      <c r="J193" s="50"/>
      <c r="K193" s="13">
        <f>май.25!K193+июн.25!H193-июн.25!G193</f>
        <v>0</v>
      </c>
    </row>
    <row r="194" spans="1:11" x14ac:dyDescent="0.25">
      <c r="A194" s="109">
        <v>191</v>
      </c>
      <c r="B194" s="109">
        <v>191</v>
      </c>
      <c r="C194" s="12"/>
      <c r="D194" s="12"/>
      <c r="E194" s="13">
        <f t="shared" si="4"/>
        <v>0</v>
      </c>
      <c r="F194" s="13">
        <v>7.33</v>
      </c>
      <c r="G194" s="13">
        <f t="shared" si="5"/>
        <v>0</v>
      </c>
      <c r="H194" s="13"/>
      <c r="I194" s="109"/>
      <c r="J194" s="50"/>
      <c r="K194" s="13">
        <f>май.25!K194+июн.25!H194-июн.25!G194</f>
        <v>0</v>
      </c>
    </row>
    <row r="195" spans="1:11" x14ac:dyDescent="0.25">
      <c r="A195" s="109">
        <v>192</v>
      </c>
      <c r="B195" s="109">
        <v>192</v>
      </c>
      <c r="C195" s="12">
        <v>7367</v>
      </c>
      <c r="D195" s="12">
        <v>7691</v>
      </c>
      <c r="E195" s="13">
        <f t="shared" si="4"/>
        <v>324</v>
      </c>
      <c r="F195" s="13">
        <v>7.33</v>
      </c>
      <c r="G195" s="13">
        <f t="shared" si="5"/>
        <v>2374.92</v>
      </c>
      <c r="H195" s="13">
        <v>1500</v>
      </c>
      <c r="I195" s="109">
        <v>413654</v>
      </c>
      <c r="J195" s="50">
        <v>45817</v>
      </c>
      <c r="K195" s="13">
        <f>май.25!K195+июн.25!H195-июн.25!G195</f>
        <v>-2252.96</v>
      </c>
    </row>
    <row r="196" spans="1:11" x14ac:dyDescent="0.25">
      <c r="A196" s="109">
        <v>193</v>
      </c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7.33</v>
      </c>
      <c r="G196" s="13">
        <f t="shared" si="5"/>
        <v>0</v>
      </c>
      <c r="H196" s="13">
        <v>1000</v>
      </c>
      <c r="I196" s="109">
        <v>565414</v>
      </c>
      <c r="J196" s="50">
        <v>45813</v>
      </c>
      <c r="K196" s="13">
        <f>май.25!K196+июн.25!H196-июн.25!G196</f>
        <v>5000</v>
      </c>
    </row>
    <row r="197" spans="1:11" x14ac:dyDescent="0.25">
      <c r="A197" s="109">
        <v>194</v>
      </c>
      <c r="B197" s="109">
        <v>194</v>
      </c>
      <c r="C197" s="12">
        <v>7777</v>
      </c>
      <c r="D197" s="12">
        <v>7842</v>
      </c>
      <c r="E197" s="13">
        <f t="shared" si="4"/>
        <v>65</v>
      </c>
      <c r="F197" s="13">
        <v>7.33</v>
      </c>
      <c r="G197" s="13">
        <f t="shared" si="5"/>
        <v>476.45</v>
      </c>
      <c r="H197" s="13">
        <v>2000</v>
      </c>
      <c r="I197" s="109">
        <v>607660</v>
      </c>
      <c r="J197" s="50">
        <v>45812</v>
      </c>
      <c r="K197" s="13">
        <f>май.25!K197+июн.25!H197-июн.25!G197</f>
        <v>475.35999999999996</v>
      </c>
    </row>
    <row r="198" spans="1:11" x14ac:dyDescent="0.25">
      <c r="A198" s="109">
        <v>195</v>
      </c>
      <c r="B198" s="109">
        <v>195</v>
      </c>
      <c r="C198" s="12"/>
      <c r="D198" s="12"/>
      <c r="E198" s="13">
        <f t="shared" si="4"/>
        <v>0</v>
      </c>
      <c r="F198" s="13">
        <v>7.33</v>
      </c>
      <c r="G198" s="13">
        <f t="shared" si="5"/>
        <v>0</v>
      </c>
      <c r="H198" s="13"/>
      <c r="I198" s="109"/>
      <c r="J198" s="50"/>
      <c r="K198" s="13">
        <f>май.25!K198+июн.25!H198-июн.25!G198</f>
        <v>0</v>
      </c>
    </row>
    <row r="199" spans="1:11" x14ac:dyDescent="0.25">
      <c r="A199" s="109">
        <v>196</v>
      </c>
      <c r="B199" s="109">
        <v>196</v>
      </c>
      <c r="C199" s="12">
        <v>20108</v>
      </c>
      <c r="D199" s="12">
        <v>20379</v>
      </c>
      <c r="E199" s="13">
        <f t="shared" si="4"/>
        <v>271</v>
      </c>
      <c r="F199" s="70">
        <v>5.13</v>
      </c>
      <c r="G199" s="13">
        <f t="shared" si="5"/>
        <v>1390.23</v>
      </c>
      <c r="H199" s="13">
        <v>2700</v>
      </c>
      <c r="I199" s="109">
        <v>754309</v>
      </c>
      <c r="J199" s="50">
        <v>45814</v>
      </c>
      <c r="K199" s="13">
        <f>май.25!K199+июн.25!H199-июн.25!G199</f>
        <v>-2023.8100000000004</v>
      </c>
    </row>
    <row r="200" spans="1:11" x14ac:dyDescent="0.25">
      <c r="A200" s="109">
        <v>197</v>
      </c>
      <c r="B200" s="109">
        <v>197</v>
      </c>
      <c r="C200" s="12">
        <v>42</v>
      </c>
      <c r="D200" s="12">
        <v>45</v>
      </c>
      <c r="E200" s="13">
        <f t="shared" si="4"/>
        <v>3</v>
      </c>
      <c r="F200" s="13">
        <v>7.33</v>
      </c>
      <c r="G200" s="13">
        <f t="shared" si="5"/>
        <v>21.990000000000002</v>
      </c>
      <c r="H200" s="13"/>
      <c r="I200" s="109"/>
      <c r="J200" s="50"/>
      <c r="K200" s="13">
        <f>май.25!K200+июн.25!H200-июн.25!G200</f>
        <v>-256.55</v>
      </c>
    </row>
    <row r="201" spans="1:11" x14ac:dyDescent="0.25">
      <c r="A201" s="109">
        <v>198</v>
      </c>
      <c r="B201" s="109">
        <v>198</v>
      </c>
      <c r="C201" s="12"/>
      <c r="D201" s="12"/>
      <c r="E201" s="13">
        <f t="shared" si="4"/>
        <v>0</v>
      </c>
      <c r="F201" s="13">
        <v>7.33</v>
      </c>
      <c r="G201" s="13">
        <f t="shared" si="5"/>
        <v>0</v>
      </c>
      <c r="H201" s="13"/>
      <c r="I201" s="109"/>
      <c r="J201" s="50"/>
      <c r="K201" s="13">
        <f>май.25!K201+июн.25!H201-июн.25!G201</f>
        <v>0</v>
      </c>
    </row>
    <row r="202" spans="1:11" x14ac:dyDescent="0.25">
      <c r="A202" s="109">
        <v>199</v>
      </c>
      <c r="B202" s="109">
        <v>199</v>
      </c>
      <c r="C202" s="12"/>
      <c r="D202" s="12"/>
      <c r="E202" s="13">
        <f t="shared" si="4"/>
        <v>0</v>
      </c>
      <c r="F202" s="13">
        <v>7.33</v>
      </c>
      <c r="G202" s="13">
        <f t="shared" si="5"/>
        <v>0</v>
      </c>
      <c r="H202" s="13"/>
      <c r="I202" s="109"/>
      <c r="J202" s="50"/>
      <c r="K202" s="13">
        <f>май.25!K202+июн.25!H202-июн.25!G202</f>
        <v>0</v>
      </c>
    </row>
    <row r="203" spans="1:11" x14ac:dyDescent="0.25">
      <c r="A203" s="109">
        <v>200</v>
      </c>
      <c r="B203" s="109">
        <v>200</v>
      </c>
      <c r="C203" s="12"/>
      <c r="D203" s="12"/>
      <c r="E203" s="13">
        <f t="shared" si="4"/>
        <v>0</v>
      </c>
      <c r="F203" s="13">
        <v>7.33</v>
      </c>
      <c r="G203" s="13">
        <f t="shared" si="5"/>
        <v>0</v>
      </c>
      <c r="H203" s="13"/>
      <c r="I203" s="109"/>
      <c r="J203" s="50"/>
      <c r="K203" s="13">
        <f>май.25!K203+июн.25!H203-июн.25!G203</f>
        <v>0</v>
      </c>
    </row>
    <row r="204" spans="1:11" x14ac:dyDescent="0.25">
      <c r="A204" s="109">
        <v>201</v>
      </c>
      <c r="B204" s="109">
        <v>201</v>
      </c>
      <c r="C204" s="12">
        <v>16537</v>
      </c>
      <c r="D204" s="12">
        <v>16835</v>
      </c>
      <c r="E204" s="13">
        <f t="shared" si="4"/>
        <v>298</v>
      </c>
      <c r="F204" s="68">
        <v>5.13</v>
      </c>
      <c r="G204" s="13">
        <f t="shared" si="5"/>
        <v>1528.74</v>
      </c>
      <c r="H204" s="13"/>
      <c r="I204" s="109"/>
      <c r="J204" s="50"/>
      <c r="K204" s="13">
        <f>май.25!K204+июн.25!H204-июн.25!G204</f>
        <v>13763.55</v>
      </c>
    </row>
    <row r="205" spans="1:11" x14ac:dyDescent="0.25">
      <c r="A205" s="109">
        <v>202</v>
      </c>
      <c r="B205" s="109">
        <v>202</v>
      </c>
      <c r="C205" s="12">
        <v>1228</v>
      </c>
      <c r="D205" s="12">
        <v>1231</v>
      </c>
      <c r="E205" s="13">
        <f t="shared" si="4"/>
        <v>3</v>
      </c>
      <c r="F205" s="13">
        <v>7.33</v>
      </c>
      <c r="G205" s="13">
        <f t="shared" si="5"/>
        <v>21.990000000000002</v>
      </c>
      <c r="H205" s="13"/>
      <c r="I205" s="109"/>
      <c r="J205" s="50"/>
      <c r="K205" s="13">
        <f>май.25!K205+июн.25!H205-июн.25!G205</f>
        <v>-21.990000000000002</v>
      </c>
    </row>
    <row r="206" spans="1:11" x14ac:dyDescent="0.25">
      <c r="A206" s="109">
        <v>203</v>
      </c>
      <c r="B206" s="109">
        <v>203</v>
      </c>
      <c r="C206" s="12">
        <v>5663</v>
      </c>
      <c r="D206" s="12">
        <v>5913</v>
      </c>
      <c r="E206" s="13">
        <f t="shared" ref="E206:E269" si="6">D206-C206</f>
        <v>250</v>
      </c>
      <c r="F206" s="13">
        <v>7.33</v>
      </c>
      <c r="G206" s="13">
        <f t="shared" ref="G206:G269" si="7">F206*E206</f>
        <v>1832.5</v>
      </c>
      <c r="H206" s="13"/>
      <c r="I206" s="109"/>
      <c r="J206" s="50"/>
      <c r="K206" s="13">
        <f>май.25!K206+июн.25!H206-июн.25!G206</f>
        <v>523.62999999999874</v>
      </c>
    </row>
    <row r="207" spans="1:11" x14ac:dyDescent="0.25">
      <c r="A207" s="109">
        <v>205</v>
      </c>
      <c r="B207" s="109">
        <v>205</v>
      </c>
      <c r="C207" s="12"/>
      <c r="D207" s="12"/>
      <c r="E207" s="13">
        <f t="shared" si="6"/>
        <v>0</v>
      </c>
      <c r="F207" s="13">
        <v>7.33</v>
      </c>
      <c r="G207" s="13">
        <f t="shared" si="7"/>
        <v>0</v>
      </c>
      <c r="H207" s="13"/>
      <c r="I207" s="109"/>
      <c r="J207" s="50"/>
      <c r="K207" s="13">
        <f>май.25!K207+июн.25!H207-июн.25!G207</f>
        <v>0</v>
      </c>
    </row>
    <row r="208" spans="1:11" x14ac:dyDescent="0.25">
      <c r="A208" s="109">
        <v>206</v>
      </c>
      <c r="B208" s="109">
        <v>206</v>
      </c>
      <c r="C208" s="12"/>
      <c r="D208" s="12"/>
      <c r="E208" s="13">
        <f t="shared" si="6"/>
        <v>0</v>
      </c>
      <c r="F208" s="13">
        <v>7.33</v>
      </c>
      <c r="G208" s="13">
        <f t="shared" si="7"/>
        <v>0</v>
      </c>
      <c r="H208" s="13"/>
      <c r="I208" s="109"/>
      <c r="J208" s="50"/>
      <c r="K208" s="13">
        <f>май.25!K208+июн.25!H208-июн.25!G208</f>
        <v>0</v>
      </c>
    </row>
    <row r="209" spans="1:11" x14ac:dyDescent="0.25">
      <c r="A209" s="109">
        <v>207</v>
      </c>
      <c r="B209" s="109">
        <v>207</v>
      </c>
      <c r="C209" s="12"/>
      <c r="D209" s="12"/>
      <c r="E209" s="13">
        <f t="shared" si="6"/>
        <v>0</v>
      </c>
      <c r="F209" s="13">
        <v>7.33</v>
      </c>
      <c r="G209" s="13">
        <f t="shared" si="7"/>
        <v>0</v>
      </c>
      <c r="H209" s="13"/>
      <c r="I209" s="109"/>
      <c r="J209" s="50"/>
      <c r="K209" s="13">
        <f>май.25!K209+июн.25!H209-июн.25!G209</f>
        <v>0</v>
      </c>
    </row>
    <row r="210" spans="1:11" x14ac:dyDescent="0.25">
      <c r="A210" s="109">
        <v>208</v>
      </c>
      <c r="B210" s="109">
        <v>208</v>
      </c>
      <c r="C210" s="12"/>
      <c r="D210" s="12"/>
      <c r="E210" s="13">
        <f t="shared" si="6"/>
        <v>0</v>
      </c>
      <c r="F210" s="13">
        <v>7.33</v>
      </c>
      <c r="G210" s="13">
        <f t="shared" si="7"/>
        <v>0</v>
      </c>
      <c r="H210" s="13"/>
      <c r="I210" s="109"/>
      <c r="J210" s="50"/>
      <c r="K210" s="13">
        <f>май.25!K210+июн.25!H210-июн.25!G210</f>
        <v>0</v>
      </c>
    </row>
    <row r="211" spans="1:11" x14ac:dyDescent="0.25">
      <c r="A211" s="109">
        <v>209</v>
      </c>
      <c r="B211" s="109">
        <v>209</v>
      </c>
      <c r="C211" s="12">
        <v>8038</v>
      </c>
      <c r="D211" s="12">
        <v>8358</v>
      </c>
      <c r="E211" s="13">
        <f t="shared" si="6"/>
        <v>320</v>
      </c>
      <c r="F211" s="13">
        <v>7.33</v>
      </c>
      <c r="G211" s="13">
        <f t="shared" si="7"/>
        <v>2345.6</v>
      </c>
      <c r="H211" s="13">
        <v>1590.61</v>
      </c>
      <c r="I211" s="109">
        <v>647978</v>
      </c>
      <c r="J211" s="50">
        <v>45814</v>
      </c>
      <c r="K211" s="13">
        <f>май.25!K211+июн.25!H211-июн.25!G211</f>
        <v>-1781.19</v>
      </c>
    </row>
    <row r="212" spans="1:11" x14ac:dyDescent="0.25">
      <c r="A212" s="109">
        <v>210</v>
      </c>
      <c r="B212" s="109">
        <v>210</v>
      </c>
      <c r="C212" s="12"/>
      <c r="D212" s="12"/>
      <c r="E212" s="13">
        <f t="shared" si="6"/>
        <v>0</v>
      </c>
      <c r="F212" s="13">
        <v>7.33</v>
      </c>
      <c r="G212" s="13">
        <f t="shared" si="7"/>
        <v>0</v>
      </c>
      <c r="H212" s="13"/>
      <c r="I212" s="109"/>
      <c r="J212" s="50"/>
      <c r="K212" s="13">
        <f>май.25!K212+июн.25!H212-июн.25!G212</f>
        <v>0</v>
      </c>
    </row>
    <row r="213" spans="1:11" x14ac:dyDescent="0.25">
      <c r="A213" s="109">
        <v>211</v>
      </c>
      <c r="B213" s="109">
        <v>211</v>
      </c>
      <c r="C213" s="12"/>
      <c r="D213" s="12"/>
      <c r="E213" s="13">
        <f t="shared" si="6"/>
        <v>0</v>
      </c>
      <c r="F213" s="13">
        <v>7.33</v>
      </c>
      <c r="G213" s="13">
        <f t="shared" si="7"/>
        <v>0</v>
      </c>
      <c r="H213" s="13"/>
      <c r="I213" s="109"/>
      <c r="J213" s="50"/>
      <c r="K213" s="13">
        <f>май.25!K213+июн.25!H213-июн.25!G213</f>
        <v>0</v>
      </c>
    </row>
    <row r="214" spans="1:11" x14ac:dyDescent="0.25">
      <c r="A214" s="109">
        <v>212</v>
      </c>
      <c r="B214" s="109">
        <v>212</v>
      </c>
      <c r="C214" s="12">
        <v>3331</v>
      </c>
      <c r="D214" s="12">
        <v>3457</v>
      </c>
      <c r="E214" s="13">
        <f t="shared" si="6"/>
        <v>126</v>
      </c>
      <c r="F214" s="13">
        <v>7.33</v>
      </c>
      <c r="G214" s="13">
        <f t="shared" si="7"/>
        <v>923.58</v>
      </c>
      <c r="H214" s="13">
        <v>1000</v>
      </c>
      <c r="I214" s="109">
        <v>405216</v>
      </c>
      <c r="J214" s="50">
        <v>45818</v>
      </c>
      <c r="K214" s="13">
        <f>май.25!K214+июн.25!H214-июн.25!G214</f>
        <v>-317.89999999999998</v>
      </c>
    </row>
    <row r="215" spans="1:11" x14ac:dyDescent="0.25">
      <c r="A215" s="109">
        <v>213</v>
      </c>
      <c r="B215" s="109">
        <v>213</v>
      </c>
      <c r="C215" s="12"/>
      <c r="D215" s="12"/>
      <c r="E215" s="13">
        <f t="shared" si="6"/>
        <v>0</v>
      </c>
      <c r="F215" s="13">
        <v>7.33</v>
      </c>
      <c r="G215" s="13">
        <f t="shared" si="7"/>
        <v>0</v>
      </c>
      <c r="H215" s="13"/>
      <c r="I215" s="109"/>
      <c r="J215" s="50"/>
      <c r="K215" s="13">
        <f>май.25!K215+июн.25!H215-июн.25!G215</f>
        <v>0</v>
      </c>
    </row>
    <row r="216" spans="1:11" x14ac:dyDescent="0.25">
      <c r="A216" s="109">
        <v>214</v>
      </c>
      <c r="B216" s="109">
        <v>214</v>
      </c>
      <c r="C216" s="12"/>
      <c r="D216" s="12"/>
      <c r="E216" s="13">
        <f t="shared" si="6"/>
        <v>0</v>
      </c>
      <c r="F216" s="13">
        <v>7.33</v>
      </c>
      <c r="G216" s="13">
        <f t="shared" si="7"/>
        <v>0</v>
      </c>
      <c r="H216" s="13"/>
      <c r="I216" s="109"/>
      <c r="J216" s="50"/>
      <c r="K216" s="13">
        <f>май.25!K216+июн.25!H216-июн.25!G216</f>
        <v>0</v>
      </c>
    </row>
    <row r="217" spans="1:11" x14ac:dyDescent="0.25">
      <c r="A217" s="109">
        <v>215</v>
      </c>
      <c r="B217" s="109">
        <v>215</v>
      </c>
      <c r="C217" s="12">
        <v>42</v>
      </c>
      <c r="D217" s="12">
        <v>44</v>
      </c>
      <c r="E217" s="13">
        <f t="shared" si="6"/>
        <v>2</v>
      </c>
      <c r="F217" s="13">
        <v>7.33</v>
      </c>
      <c r="G217" s="13">
        <f t="shared" si="7"/>
        <v>14.66</v>
      </c>
      <c r="H217" s="13"/>
      <c r="I217" s="109"/>
      <c r="J217" s="50"/>
      <c r="K217" s="13">
        <f>май.25!K217+июн.25!H217-июн.25!G217</f>
        <v>-153.93</v>
      </c>
    </row>
    <row r="218" spans="1:11" x14ac:dyDescent="0.25">
      <c r="A218" s="109">
        <v>216</v>
      </c>
      <c r="B218" s="109">
        <v>216</v>
      </c>
      <c r="C218" s="12">
        <v>70</v>
      </c>
      <c r="D218" s="12">
        <v>70</v>
      </c>
      <c r="E218" s="13">
        <f t="shared" si="6"/>
        <v>0</v>
      </c>
      <c r="F218" s="13">
        <v>7.33</v>
      </c>
      <c r="G218" s="13">
        <f t="shared" si="7"/>
        <v>0</v>
      </c>
      <c r="H218" s="13"/>
      <c r="I218" s="109"/>
      <c r="J218" s="50"/>
      <c r="K218" s="13">
        <f>май.25!K218+июн.25!H218-июн.25!G218</f>
        <v>0</v>
      </c>
    </row>
    <row r="219" spans="1:11" x14ac:dyDescent="0.25">
      <c r="A219" s="109">
        <v>217</v>
      </c>
      <c r="B219" s="109">
        <v>217</v>
      </c>
      <c r="C219" s="12">
        <v>483</v>
      </c>
      <c r="D219" s="12">
        <v>627</v>
      </c>
      <c r="E219" s="13">
        <f t="shared" si="6"/>
        <v>144</v>
      </c>
      <c r="F219" s="13">
        <v>7.33</v>
      </c>
      <c r="G219" s="13">
        <f t="shared" si="7"/>
        <v>1055.52</v>
      </c>
      <c r="H219" s="13">
        <v>3700</v>
      </c>
      <c r="I219" s="109">
        <v>414720</v>
      </c>
      <c r="J219" s="50">
        <v>45817</v>
      </c>
      <c r="K219" s="13">
        <f>май.25!K219+июн.25!H219-июн.25!G219</f>
        <v>-859.26000000000022</v>
      </c>
    </row>
    <row r="220" spans="1:11" x14ac:dyDescent="0.25">
      <c r="A220" s="109">
        <v>218</v>
      </c>
      <c r="B220" s="109">
        <v>218</v>
      </c>
      <c r="C220" s="12"/>
      <c r="D220" s="12"/>
      <c r="E220" s="13">
        <f t="shared" si="6"/>
        <v>0</v>
      </c>
      <c r="F220" s="13">
        <v>7.33</v>
      </c>
      <c r="G220" s="13">
        <f t="shared" si="7"/>
        <v>0</v>
      </c>
      <c r="H220" s="13"/>
      <c r="I220" s="109"/>
      <c r="J220" s="50"/>
      <c r="K220" s="13">
        <f>май.25!K220+июн.25!H220-июн.25!G220</f>
        <v>0</v>
      </c>
    </row>
    <row r="221" spans="1:11" x14ac:dyDescent="0.25">
      <c r="A221" s="109">
        <v>219</v>
      </c>
      <c r="B221" s="109">
        <v>219</v>
      </c>
      <c r="C221" s="12">
        <v>4335</v>
      </c>
      <c r="D221" s="12">
        <v>4489</v>
      </c>
      <c r="E221" s="13">
        <f t="shared" si="6"/>
        <v>154</v>
      </c>
      <c r="F221" s="13">
        <v>7.33</v>
      </c>
      <c r="G221" s="13">
        <f t="shared" si="7"/>
        <v>1128.82</v>
      </c>
      <c r="H221" s="13"/>
      <c r="I221" s="109"/>
      <c r="J221" s="50"/>
      <c r="K221" s="13">
        <f>май.25!K221+июн.25!H221-июн.25!G221</f>
        <v>-3115.25</v>
      </c>
    </row>
    <row r="222" spans="1:11" x14ac:dyDescent="0.25">
      <c r="A222" s="109">
        <v>220</v>
      </c>
      <c r="B222" s="109">
        <v>220</v>
      </c>
      <c r="C222" s="12">
        <v>8291</v>
      </c>
      <c r="D222" s="12">
        <v>8663</v>
      </c>
      <c r="E222" s="13">
        <f t="shared" si="6"/>
        <v>372</v>
      </c>
      <c r="F222" s="13">
        <v>7.33</v>
      </c>
      <c r="G222" s="13">
        <f t="shared" si="7"/>
        <v>2726.76</v>
      </c>
      <c r="H222" s="13">
        <v>8187.61</v>
      </c>
      <c r="I222" s="109">
        <v>479713</v>
      </c>
      <c r="J222" s="50">
        <v>45821</v>
      </c>
      <c r="K222" s="13">
        <f>май.25!K222+июн.25!H222-июн.25!G222</f>
        <v>-11959.44</v>
      </c>
    </row>
    <row r="223" spans="1:11" x14ac:dyDescent="0.25">
      <c r="A223" s="109">
        <v>221</v>
      </c>
      <c r="B223" s="109">
        <v>221</v>
      </c>
      <c r="C223" s="12"/>
      <c r="D223" s="12"/>
      <c r="E223" s="13">
        <f t="shared" si="6"/>
        <v>0</v>
      </c>
      <c r="F223" s="13">
        <v>7.33</v>
      </c>
      <c r="G223" s="13">
        <f t="shared" si="7"/>
        <v>0</v>
      </c>
      <c r="H223" s="13"/>
      <c r="I223" s="109"/>
      <c r="J223" s="50"/>
      <c r="K223" s="13">
        <f>май.25!K223+июн.25!H223-июн.25!G223</f>
        <v>0</v>
      </c>
    </row>
    <row r="224" spans="1:11" x14ac:dyDescent="0.25">
      <c r="A224" s="109">
        <v>222</v>
      </c>
      <c r="B224" s="109">
        <v>222</v>
      </c>
      <c r="C224" s="12"/>
      <c r="D224" s="12"/>
      <c r="E224" s="13">
        <f t="shared" si="6"/>
        <v>0</v>
      </c>
      <c r="F224" s="13">
        <v>7.33</v>
      </c>
      <c r="G224" s="13">
        <f t="shared" si="7"/>
        <v>0</v>
      </c>
      <c r="H224" s="13"/>
      <c r="I224" s="109"/>
      <c r="J224" s="50"/>
      <c r="K224" s="13">
        <f>май.25!K224+июн.25!H224-июн.25!G224</f>
        <v>0</v>
      </c>
    </row>
    <row r="225" spans="1:11" x14ac:dyDescent="0.25">
      <c r="A225" s="109">
        <v>223</v>
      </c>
      <c r="B225" s="109">
        <v>223</v>
      </c>
      <c r="C225" s="12"/>
      <c r="D225" s="12"/>
      <c r="E225" s="13">
        <f t="shared" si="6"/>
        <v>0</v>
      </c>
      <c r="F225" s="13">
        <v>7.33</v>
      </c>
      <c r="G225" s="13">
        <f t="shared" si="7"/>
        <v>0</v>
      </c>
      <c r="H225" s="13"/>
      <c r="I225" s="109"/>
      <c r="J225" s="50"/>
      <c r="K225" s="13">
        <f>май.25!K225+июн.25!H225-июн.25!G225</f>
        <v>0</v>
      </c>
    </row>
    <row r="226" spans="1:11" x14ac:dyDescent="0.25">
      <c r="A226" s="109">
        <v>224</v>
      </c>
      <c r="B226" s="109">
        <v>224</v>
      </c>
      <c r="C226" s="12">
        <v>12846</v>
      </c>
      <c r="D226" s="12">
        <v>13050</v>
      </c>
      <c r="E226" s="13">
        <f t="shared" si="6"/>
        <v>204</v>
      </c>
      <c r="F226" s="13">
        <v>7.33</v>
      </c>
      <c r="G226" s="13">
        <f t="shared" si="7"/>
        <v>1495.32</v>
      </c>
      <c r="H226" s="13"/>
      <c r="I226" s="109"/>
      <c r="J226" s="50"/>
      <c r="K226" s="13">
        <f>май.25!K226+июн.25!H226-июн.25!G226</f>
        <v>-1495.32</v>
      </c>
    </row>
    <row r="227" spans="1:11" x14ac:dyDescent="0.25">
      <c r="A227" s="109">
        <v>225</v>
      </c>
      <c r="B227" s="109">
        <v>225</v>
      </c>
      <c r="C227" s="12"/>
      <c r="D227" s="12"/>
      <c r="E227" s="13">
        <f t="shared" si="6"/>
        <v>0</v>
      </c>
      <c r="F227" s="13">
        <v>7.33</v>
      </c>
      <c r="G227" s="13">
        <f t="shared" si="7"/>
        <v>0</v>
      </c>
      <c r="H227" s="13"/>
      <c r="I227" s="109"/>
      <c r="J227" s="50"/>
      <c r="K227" s="13">
        <f>май.25!K227+июн.25!H227-июн.25!G227</f>
        <v>0</v>
      </c>
    </row>
    <row r="228" spans="1:11" x14ac:dyDescent="0.25">
      <c r="A228" s="109">
        <v>226</v>
      </c>
      <c r="B228" s="109">
        <v>226</v>
      </c>
      <c r="C228" s="12"/>
      <c r="D228" s="12"/>
      <c r="E228" s="13">
        <f t="shared" si="6"/>
        <v>0</v>
      </c>
      <c r="F228" s="13">
        <v>7.33</v>
      </c>
      <c r="G228" s="13">
        <f t="shared" si="7"/>
        <v>0</v>
      </c>
      <c r="H228" s="13"/>
      <c r="I228" s="109"/>
      <c r="J228" s="50"/>
      <c r="K228" s="13">
        <f>май.25!K228+июн.25!H228-июн.25!G228</f>
        <v>0</v>
      </c>
    </row>
    <row r="229" spans="1:11" x14ac:dyDescent="0.25">
      <c r="A229" s="109">
        <v>227</v>
      </c>
      <c r="B229" s="109">
        <v>227</v>
      </c>
      <c r="C229" s="12">
        <v>15938</v>
      </c>
      <c r="D229" s="12">
        <v>16281</v>
      </c>
      <c r="E229" s="13">
        <f t="shared" si="6"/>
        <v>343</v>
      </c>
      <c r="F229" s="13">
        <v>7.33</v>
      </c>
      <c r="G229" s="13">
        <f t="shared" si="7"/>
        <v>2514.19</v>
      </c>
      <c r="H229" s="13"/>
      <c r="I229" s="109"/>
      <c r="J229" s="50"/>
      <c r="K229" s="13">
        <f>май.25!K229+июн.25!H229-июн.25!G229</f>
        <v>1305.079999999999</v>
      </c>
    </row>
    <row r="230" spans="1:11" x14ac:dyDescent="0.25">
      <c r="A230" s="109">
        <v>228</v>
      </c>
      <c r="B230" s="109">
        <v>228</v>
      </c>
      <c r="C230" s="12">
        <v>3394</v>
      </c>
      <c r="D230" s="12">
        <v>3574</v>
      </c>
      <c r="E230" s="13">
        <f t="shared" si="6"/>
        <v>180</v>
      </c>
      <c r="F230" s="13">
        <v>7.33</v>
      </c>
      <c r="G230" s="13">
        <f t="shared" si="7"/>
        <v>1319.4</v>
      </c>
      <c r="H230" s="13"/>
      <c r="I230" s="109"/>
      <c r="J230" s="50"/>
      <c r="K230" s="13">
        <f>май.25!K230+июн.25!H230-июн.25!G230</f>
        <v>-1428.4100000000003</v>
      </c>
    </row>
    <row r="231" spans="1:11" x14ac:dyDescent="0.25">
      <c r="A231" s="109">
        <v>229</v>
      </c>
      <c r="B231" s="109">
        <v>229</v>
      </c>
      <c r="C231" s="12">
        <v>2138</v>
      </c>
      <c r="D231" s="12">
        <v>2174</v>
      </c>
      <c r="E231" s="13">
        <f t="shared" si="6"/>
        <v>36</v>
      </c>
      <c r="F231" s="13">
        <v>7.33</v>
      </c>
      <c r="G231" s="13">
        <f t="shared" si="7"/>
        <v>263.88</v>
      </c>
      <c r="H231" s="13"/>
      <c r="I231" s="109"/>
      <c r="J231" s="50"/>
      <c r="K231" s="13">
        <f>май.25!K231+июн.25!H231-июн.25!G231</f>
        <v>-542.90000000000009</v>
      </c>
    </row>
    <row r="232" spans="1:11" x14ac:dyDescent="0.25">
      <c r="A232" s="109">
        <v>230</v>
      </c>
      <c r="B232" s="109">
        <v>230</v>
      </c>
      <c r="C232" s="12">
        <v>1542</v>
      </c>
      <c r="D232" s="12">
        <v>1643</v>
      </c>
      <c r="E232" s="13">
        <f t="shared" si="6"/>
        <v>101</v>
      </c>
      <c r="F232" s="13">
        <v>7.33</v>
      </c>
      <c r="G232" s="13">
        <f t="shared" si="7"/>
        <v>740.33</v>
      </c>
      <c r="H232" s="13">
        <v>2000</v>
      </c>
      <c r="I232" s="109">
        <v>264698</v>
      </c>
      <c r="J232" s="50">
        <v>45817</v>
      </c>
      <c r="K232" s="13">
        <f>май.25!K232+июн.25!H232-июн.25!G232</f>
        <v>594.66999999999996</v>
      </c>
    </row>
    <row r="233" spans="1:11" x14ac:dyDescent="0.25">
      <c r="A233" s="109">
        <v>231</v>
      </c>
      <c r="B233" s="109">
        <v>231</v>
      </c>
      <c r="C233" s="12"/>
      <c r="D233" s="12"/>
      <c r="E233" s="13">
        <f t="shared" si="6"/>
        <v>0</v>
      </c>
      <c r="F233" s="13">
        <v>7.33</v>
      </c>
      <c r="G233" s="13">
        <f t="shared" si="7"/>
        <v>0</v>
      </c>
      <c r="H233" s="13"/>
      <c r="I233" s="109"/>
      <c r="J233" s="50"/>
      <c r="K233" s="13">
        <f>май.25!K233+июн.25!H233-июн.25!G233</f>
        <v>0</v>
      </c>
    </row>
    <row r="234" spans="1:11" x14ac:dyDescent="0.25">
      <c r="A234" s="109">
        <v>232</v>
      </c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7.33</v>
      </c>
      <c r="G234" s="13">
        <f t="shared" si="7"/>
        <v>0</v>
      </c>
      <c r="H234" s="13"/>
      <c r="I234" s="109"/>
      <c r="J234" s="50"/>
      <c r="K234" s="13">
        <f>май.25!K234+июн.25!H234-июн.25!G234</f>
        <v>0</v>
      </c>
    </row>
    <row r="235" spans="1:11" x14ac:dyDescent="0.25">
      <c r="A235" s="109">
        <v>233</v>
      </c>
      <c r="B235" s="109">
        <v>233</v>
      </c>
      <c r="C235" s="12"/>
      <c r="D235" s="12"/>
      <c r="E235" s="13">
        <f t="shared" si="6"/>
        <v>0</v>
      </c>
      <c r="F235" s="13">
        <v>7.33</v>
      </c>
      <c r="G235" s="13">
        <f t="shared" si="7"/>
        <v>0</v>
      </c>
      <c r="H235" s="13"/>
      <c r="I235" s="109"/>
      <c r="J235" s="50"/>
      <c r="K235" s="13">
        <f>май.25!K235+июн.25!H235-июн.25!G235</f>
        <v>0</v>
      </c>
    </row>
    <row r="236" spans="1:11" x14ac:dyDescent="0.25">
      <c r="A236" s="109">
        <v>234</v>
      </c>
      <c r="B236" s="109">
        <v>234</v>
      </c>
      <c r="C236" s="12"/>
      <c r="D236" s="12"/>
      <c r="E236" s="13">
        <f t="shared" si="6"/>
        <v>0</v>
      </c>
      <c r="F236" s="13">
        <v>7.33</v>
      </c>
      <c r="G236" s="13">
        <f t="shared" si="7"/>
        <v>0</v>
      </c>
      <c r="H236" s="13"/>
      <c r="I236" s="109"/>
      <c r="J236" s="50"/>
      <c r="K236" s="13">
        <f>май.25!K236+июн.25!H236-июн.25!G236</f>
        <v>0</v>
      </c>
    </row>
    <row r="237" spans="1:11" x14ac:dyDescent="0.25">
      <c r="A237" s="109">
        <v>235</v>
      </c>
      <c r="B237" s="109">
        <v>235</v>
      </c>
      <c r="C237" s="12"/>
      <c r="D237" s="12"/>
      <c r="E237" s="13">
        <f t="shared" si="6"/>
        <v>0</v>
      </c>
      <c r="F237" s="13">
        <v>7.33</v>
      </c>
      <c r="G237" s="13">
        <f t="shared" si="7"/>
        <v>0</v>
      </c>
      <c r="H237" s="13"/>
      <c r="I237" s="109"/>
      <c r="J237" s="50"/>
      <c r="K237" s="13">
        <f>май.25!K237+июн.25!H237-июн.25!G237</f>
        <v>0</v>
      </c>
    </row>
    <row r="238" spans="1:11" x14ac:dyDescent="0.25">
      <c r="A238" s="109">
        <v>236</v>
      </c>
      <c r="B238" s="109">
        <v>236</v>
      </c>
      <c r="C238" s="12"/>
      <c r="D238" s="12"/>
      <c r="E238" s="13">
        <f t="shared" si="6"/>
        <v>0</v>
      </c>
      <c r="F238" s="13">
        <v>7.33</v>
      </c>
      <c r="G238" s="13">
        <f t="shared" si="7"/>
        <v>0</v>
      </c>
      <c r="H238" s="13"/>
      <c r="I238" s="109"/>
      <c r="J238" s="50"/>
      <c r="K238" s="13">
        <f>май.25!K238+июн.25!H238-июн.25!G238</f>
        <v>0</v>
      </c>
    </row>
    <row r="239" spans="1:11" x14ac:dyDescent="0.25">
      <c r="A239" s="109">
        <v>237</v>
      </c>
      <c r="B239" s="109">
        <v>237</v>
      </c>
      <c r="C239" s="12"/>
      <c r="D239" s="12"/>
      <c r="E239" s="13">
        <f t="shared" si="6"/>
        <v>0</v>
      </c>
      <c r="F239" s="13">
        <v>7.33</v>
      </c>
      <c r="G239" s="13">
        <f t="shared" si="7"/>
        <v>0</v>
      </c>
      <c r="H239" s="13"/>
      <c r="I239" s="109"/>
      <c r="J239" s="50"/>
      <c r="K239" s="13">
        <f>май.25!K239+июн.25!H239-июн.25!G239</f>
        <v>0</v>
      </c>
    </row>
    <row r="240" spans="1:11" x14ac:dyDescent="0.25">
      <c r="A240" s="109">
        <v>238</v>
      </c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7.33</v>
      </c>
      <c r="G240" s="13">
        <f t="shared" si="7"/>
        <v>0</v>
      </c>
      <c r="H240" s="13"/>
      <c r="I240" s="109"/>
      <c r="J240" s="50"/>
      <c r="K240" s="13">
        <f>май.25!K240+июн.25!H240-июн.25!G240</f>
        <v>0</v>
      </c>
    </row>
    <row r="241" spans="1:12" x14ac:dyDescent="0.25">
      <c r="A241" s="109">
        <v>239</v>
      </c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7.33</v>
      </c>
      <c r="G241" s="13">
        <f t="shared" si="7"/>
        <v>0</v>
      </c>
      <c r="H241" s="13"/>
      <c r="I241" s="109"/>
      <c r="J241" s="50"/>
      <c r="K241" s="13">
        <f>май.25!K241+июн.25!H241-июн.25!G241</f>
        <v>0</v>
      </c>
    </row>
    <row r="242" spans="1:12" x14ac:dyDescent="0.25">
      <c r="A242" s="109">
        <v>240</v>
      </c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7.33</v>
      </c>
      <c r="G242" s="13">
        <f t="shared" si="7"/>
        <v>0</v>
      </c>
      <c r="H242" s="13"/>
      <c r="I242" s="109"/>
      <c r="J242" s="50"/>
      <c r="K242" s="13">
        <f>май.25!K242+июн.25!H242-июн.25!G242</f>
        <v>0</v>
      </c>
    </row>
    <row r="243" spans="1:12" x14ac:dyDescent="0.25">
      <c r="A243" s="109">
        <v>241</v>
      </c>
      <c r="B243" s="109">
        <v>241</v>
      </c>
      <c r="C243" s="12"/>
      <c r="D243" s="12"/>
      <c r="E243" s="13">
        <f t="shared" si="6"/>
        <v>0</v>
      </c>
      <c r="F243" s="13">
        <v>7.33</v>
      </c>
      <c r="G243" s="13">
        <f t="shared" si="7"/>
        <v>0</v>
      </c>
      <c r="H243" s="13"/>
      <c r="I243" s="109"/>
      <c r="J243" s="50"/>
      <c r="K243" s="13">
        <f>май.25!K243+июн.25!H243-июн.25!G243</f>
        <v>0</v>
      </c>
    </row>
    <row r="244" spans="1:12" x14ac:dyDescent="0.25">
      <c r="A244" s="109">
        <v>242</v>
      </c>
      <c r="B244" s="109">
        <v>242</v>
      </c>
      <c r="C244" s="12">
        <v>16797</v>
      </c>
      <c r="D244" s="12">
        <v>17290</v>
      </c>
      <c r="E244" s="13">
        <f t="shared" si="6"/>
        <v>493</v>
      </c>
      <c r="F244" s="70">
        <v>5.13</v>
      </c>
      <c r="G244" s="13">
        <f t="shared" si="7"/>
        <v>2529.09</v>
      </c>
      <c r="H244" s="13"/>
      <c r="I244" s="109"/>
      <c r="J244" s="50"/>
      <c r="K244" s="13">
        <f>май.25!K244+июн.25!H244-июн.25!G244</f>
        <v>79666.63</v>
      </c>
    </row>
    <row r="245" spans="1:12" x14ac:dyDescent="0.25">
      <c r="A245" s="109">
        <v>243</v>
      </c>
      <c r="B245" s="109">
        <v>243</v>
      </c>
      <c r="C245" s="12">
        <v>31354</v>
      </c>
      <c r="D245" s="12">
        <v>31554</v>
      </c>
      <c r="E245" s="13">
        <f t="shared" si="6"/>
        <v>200</v>
      </c>
      <c r="F245" s="68">
        <v>5.13</v>
      </c>
      <c r="G245" s="13">
        <f t="shared" si="7"/>
        <v>1026</v>
      </c>
      <c r="H245" s="13">
        <v>1500</v>
      </c>
      <c r="I245" s="109">
        <v>419098</v>
      </c>
      <c r="J245" s="50">
        <v>45824</v>
      </c>
      <c r="K245" s="13">
        <f>май.25!K245+июн.25!H245-июн.25!G245</f>
        <v>-976.2199999999998</v>
      </c>
    </row>
    <row r="246" spans="1:12" x14ac:dyDescent="0.25">
      <c r="A246" s="109">
        <v>244</v>
      </c>
      <c r="B246" s="109">
        <v>244</v>
      </c>
      <c r="C246" s="12"/>
      <c r="D246" s="12"/>
      <c r="E246" s="13">
        <f t="shared" si="6"/>
        <v>0</v>
      </c>
      <c r="F246" s="13">
        <v>7.33</v>
      </c>
      <c r="G246" s="13">
        <f t="shared" si="7"/>
        <v>0</v>
      </c>
      <c r="H246" s="13"/>
      <c r="I246" s="109"/>
      <c r="J246" s="50"/>
      <c r="K246" s="13">
        <f>май.25!K246+июн.25!H246-июн.25!G246</f>
        <v>0</v>
      </c>
    </row>
    <row r="247" spans="1:12" x14ac:dyDescent="0.25">
      <c r="A247" s="109">
        <v>245</v>
      </c>
      <c r="B247" s="109">
        <v>245</v>
      </c>
      <c r="C247" s="12">
        <v>56208</v>
      </c>
      <c r="D247" s="12">
        <v>56491</v>
      </c>
      <c r="E247" s="13">
        <f t="shared" si="6"/>
        <v>283</v>
      </c>
      <c r="F247" s="68">
        <v>0</v>
      </c>
      <c r="G247" s="13">
        <f t="shared" si="7"/>
        <v>0</v>
      </c>
      <c r="H247" s="13">
        <v>5300</v>
      </c>
      <c r="I247" s="109">
        <v>153855</v>
      </c>
      <c r="J247" s="50">
        <v>45816</v>
      </c>
      <c r="K247" s="13">
        <f>май.25!K247+июн.25!H247-июн.25!G247</f>
        <v>-8594.84</v>
      </c>
      <c r="L247" t="s">
        <v>80</v>
      </c>
    </row>
    <row r="248" spans="1:12" x14ac:dyDescent="0.25">
      <c r="A248" s="109">
        <v>246</v>
      </c>
      <c r="B248" s="109">
        <v>246</v>
      </c>
      <c r="C248" s="12">
        <v>80980</v>
      </c>
      <c r="D248" s="12">
        <v>80980</v>
      </c>
      <c r="E248" s="13">
        <f t="shared" si="6"/>
        <v>0</v>
      </c>
      <c r="F248" s="68">
        <v>5.13</v>
      </c>
      <c r="G248" s="13">
        <f t="shared" si="7"/>
        <v>0</v>
      </c>
      <c r="H248" s="13">
        <v>5500</v>
      </c>
      <c r="I248" s="109">
        <v>135513</v>
      </c>
      <c r="J248" s="50">
        <v>45812</v>
      </c>
      <c r="K248" s="13">
        <f>май.25!K248+июн.25!H248-июн.25!G248</f>
        <v>12844.05</v>
      </c>
    </row>
    <row r="249" spans="1:12" x14ac:dyDescent="0.25">
      <c r="A249" s="109">
        <v>247</v>
      </c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7.33</v>
      </c>
      <c r="G249" s="13">
        <f t="shared" si="7"/>
        <v>0</v>
      </c>
      <c r="H249" s="13"/>
      <c r="I249" s="109"/>
      <c r="J249" s="50"/>
      <c r="K249" s="13">
        <f>май.25!K249+июн.25!H249-июн.25!G249</f>
        <v>1400</v>
      </c>
    </row>
    <row r="250" spans="1:12" x14ac:dyDescent="0.25">
      <c r="A250" s="109">
        <v>248</v>
      </c>
      <c r="B250" s="109">
        <v>248</v>
      </c>
      <c r="C250" s="12"/>
      <c r="D250" s="12"/>
      <c r="E250" s="13">
        <f t="shared" si="6"/>
        <v>0</v>
      </c>
      <c r="F250" s="13">
        <v>7.33</v>
      </c>
      <c r="G250" s="13">
        <f t="shared" si="7"/>
        <v>0</v>
      </c>
      <c r="H250" s="13"/>
      <c r="I250" s="109"/>
      <c r="J250" s="50"/>
      <c r="K250" s="13">
        <f>май.25!K250+июн.25!H250-июн.25!G250</f>
        <v>0</v>
      </c>
    </row>
    <row r="251" spans="1:12" x14ac:dyDescent="0.25">
      <c r="A251" s="109">
        <v>249</v>
      </c>
      <c r="B251" s="109">
        <v>249</v>
      </c>
      <c r="C251" s="12">
        <v>38605</v>
      </c>
      <c r="D251" s="12">
        <v>39113</v>
      </c>
      <c r="E251" s="13">
        <f t="shared" si="6"/>
        <v>508</v>
      </c>
      <c r="F251" s="68">
        <v>0</v>
      </c>
      <c r="G251" s="13">
        <f t="shared" si="7"/>
        <v>0</v>
      </c>
      <c r="H251" s="13"/>
      <c r="I251" s="109"/>
      <c r="J251" s="50"/>
      <c r="K251" s="13">
        <f>май.25!K251+июн.25!H251-июн.25!G251</f>
        <v>0</v>
      </c>
    </row>
    <row r="252" spans="1:12" x14ac:dyDescent="0.25">
      <c r="A252" s="109">
        <v>250</v>
      </c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7.33</v>
      </c>
      <c r="G252" s="13">
        <f t="shared" si="7"/>
        <v>0</v>
      </c>
      <c r="H252" s="13"/>
      <c r="I252" s="109"/>
      <c r="J252" s="50"/>
      <c r="K252" s="13">
        <f>май.25!K252+июн.25!H252-июн.25!G252</f>
        <v>-29.32</v>
      </c>
    </row>
    <row r="253" spans="1:12" x14ac:dyDescent="0.25">
      <c r="A253" s="109">
        <v>251</v>
      </c>
      <c r="B253" s="109">
        <v>251</v>
      </c>
      <c r="C253" s="12">
        <v>50349</v>
      </c>
      <c r="D253" s="12">
        <v>51003</v>
      </c>
      <c r="E253" s="13">
        <f t="shared" si="6"/>
        <v>654</v>
      </c>
      <c r="F253" s="68">
        <v>5.13</v>
      </c>
      <c r="G253" s="13">
        <f t="shared" si="7"/>
        <v>3355.02</v>
      </c>
      <c r="H253" s="13"/>
      <c r="I253" s="109"/>
      <c r="J253" s="50"/>
      <c r="K253" s="13">
        <f>май.25!K253+июн.25!H253-июн.25!G253</f>
        <v>-11202.640000000001</v>
      </c>
    </row>
    <row r="254" spans="1:12" x14ac:dyDescent="0.25">
      <c r="A254" s="109">
        <v>252</v>
      </c>
      <c r="B254" s="109">
        <v>252</v>
      </c>
      <c r="C254" s="12">
        <v>15</v>
      </c>
      <c r="D254" s="12">
        <v>15</v>
      </c>
      <c r="E254" s="13">
        <f t="shared" si="6"/>
        <v>0</v>
      </c>
      <c r="F254" s="13">
        <v>7.33</v>
      </c>
      <c r="G254" s="13">
        <f t="shared" si="7"/>
        <v>0</v>
      </c>
      <c r="H254" s="13"/>
      <c r="I254" s="109"/>
      <c r="J254" s="50"/>
      <c r="K254" s="13">
        <f>май.25!K254+июн.25!H254-июн.25!G254</f>
        <v>-36.65</v>
      </c>
    </row>
    <row r="255" spans="1:12" x14ac:dyDescent="0.25">
      <c r="A255" s="109">
        <v>253</v>
      </c>
      <c r="B255" s="109">
        <v>253</v>
      </c>
      <c r="C255" s="12">
        <v>3510</v>
      </c>
      <c r="D255" s="12">
        <v>3570</v>
      </c>
      <c r="E255" s="13">
        <f t="shared" si="6"/>
        <v>60</v>
      </c>
      <c r="F255" s="13">
        <v>7.33</v>
      </c>
      <c r="G255" s="13">
        <f t="shared" si="7"/>
        <v>439.8</v>
      </c>
      <c r="H255" s="13"/>
      <c r="I255" s="109"/>
      <c r="J255" s="50"/>
      <c r="K255" s="13">
        <f>май.25!K255+июн.25!H255-июн.25!G255</f>
        <v>-2365.56</v>
      </c>
    </row>
    <row r="256" spans="1:12" x14ac:dyDescent="0.25">
      <c r="A256" s="109">
        <v>254</v>
      </c>
      <c r="B256" s="109">
        <v>254</v>
      </c>
      <c r="C256" s="12">
        <v>39</v>
      </c>
      <c r="D256" s="12">
        <v>48</v>
      </c>
      <c r="E256" s="13">
        <f t="shared" si="6"/>
        <v>9</v>
      </c>
      <c r="F256" s="13">
        <v>7.33</v>
      </c>
      <c r="G256" s="13">
        <f t="shared" si="7"/>
        <v>65.97</v>
      </c>
      <c r="H256" s="13"/>
      <c r="I256" s="109"/>
      <c r="J256" s="50"/>
      <c r="K256" s="13">
        <f>май.25!K256+июн.25!H256-июн.25!G256</f>
        <v>934.03</v>
      </c>
    </row>
    <row r="257" spans="1:11" x14ac:dyDescent="0.25">
      <c r="A257" s="109">
        <v>256</v>
      </c>
      <c r="B257" s="109">
        <v>256</v>
      </c>
      <c r="C257" s="12">
        <v>1264</v>
      </c>
      <c r="D257" s="12">
        <v>1268</v>
      </c>
      <c r="E257" s="13">
        <f t="shared" si="6"/>
        <v>4</v>
      </c>
      <c r="F257" s="13">
        <v>7.33</v>
      </c>
      <c r="G257" s="13">
        <f t="shared" si="7"/>
        <v>29.32</v>
      </c>
      <c r="H257" s="13"/>
      <c r="I257" s="109"/>
      <c r="J257" s="50"/>
      <c r="K257" s="13">
        <f>май.25!K257+июн.25!H257-июн.25!G257</f>
        <v>-505.77</v>
      </c>
    </row>
    <row r="258" spans="1:11" x14ac:dyDescent="0.25">
      <c r="A258" s="109">
        <v>258</v>
      </c>
      <c r="B258" s="109">
        <v>258</v>
      </c>
      <c r="C258" s="12">
        <v>6095</v>
      </c>
      <c r="D258" s="12">
        <v>6179</v>
      </c>
      <c r="E258" s="13">
        <f t="shared" si="6"/>
        <v>84</v>
      </c>
      <c r="F258" s="70">
        <v>5.13</v>
      </c>
      <c r="G258" s="13">
        <f t="shared" si="7"/>
        <v>430.92</v>
      </c>
      <c r="H258" s="13"/>
      <c r="I258" s="109"/>
      <c r="J258" s="50"/>
      <c r="K258" s="13">
        <f>май.25!K258+июн.25!H258-июн.25!G258</f>
        <v>2341.61</v>
      </c>
    </row>
    <row r="259" spans="1:11" x14ac:dyDescent="0.25">
      <c r="A259" s="109">
        <v>259</v>
      </c>
      <c r="B259" s="109">
        <v>259</v>
      </c>
      <c r="C259" s="12"/>
      <c r="D259" s="12"/>
      <c r="E259" s="13">
        <f t="shared" si="6"/>
        <v>0</v>
      </c>
      <c r="F259" s="13">
        <v>7.33</v>
      </c>
      <c r="G259" s="13">
        <f t="shared" si="7"/>
        <v>0</v>
      </c>
      <c r="H259" s="13"/>
      <c r="I259" s="109"/>
      <c r="J259" s="50"/>
      <c r="K259" s="13">
        <f>май.25!K259+июн.25!H259-июн.25!G259</f>
        <v>0</v>
      </c>
    </row>
    <row r="260" spans="1:11" x14ac:dyDescent="0.25">
      <c r="A260" s="109">
        <v>260</v>
      </c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7.33</v>
      </c>
      <c r="G260" s="13">
        <f t="shared" si="7"/>
        <v>0</v>
      </c>
      <c r="H260" s="13"/>
      <c r="I260" s="109"/>
      <c r="J260" s="50"/>
      <c r="K260" s="13">
        <f>май.25!K260+июн.25!H260-июн.25!G260</f>
        <v>-967.56000000000006</v>
      </c>
    </row>
    <row r="261" spans="1:11" x14ac:dyDescent="0.25">
      <c r="A261" s="109">
        <v>261</v>
      </c>
      <c r="B261" s="109">
        <v>261</v>
      </c>
      <c r="C261" s="12"/>
      <c r="D261" s="12"/>
      <c r="E261" s="13">
        <f t="shared" si="6"/>
        <v>0</v>
      </c>
      <c r="F261" s="13">
        <v>7.33</v>
      </c>
      <c r="G261" s="13">
        <f t="shared" si="7"/>
        <v>0</v>
      </c>
      <c r="H261" s="13"/>
      <c r="I261" s="109"/>
      <c r="J261" s="50"/>
      <c r="K261" s="13">
        <f>май.25!K261+июн.25!H261-июн.25!G261</f>
        <v>0</v>
      </c>
    </row>
    <row r="262" spans="1:11" x14ac:dyDescent="0.25">
      <c r="A262" s="109">
        <v>262</v>
      </c>
      <c r="B262" s="109">
        <v>262</v>
      </c>
      <c r="C262" s="12">
        <v>0</v>
      </c>
      <c r="D262" s="12">
        <v>5</v>
      </c>
      <c r="E262" s="13">
        <f t="shared" si="6"/>
        <v>5</v>
      </c>
      <c r="F262" s="13">
        <v>7.33</v>
      </c>
      <c r="G262" s="13">
        <f t="shared" si="7"/>
        <v>36.65</v>
      </c>
      <c r="H262" s="13"/>
      <c r="I262" s="109"/>
      <c r="J262" s="50"/>
      <c r="K262" s="13">
        <f>май.25!K262+июн.25!H262-июн.25!G262</f>
        <v>-36.65</v>
      </c>
    </row>
    <row r="263" spans="1:11" x14ac:dyDescent="0.25">
      <c r="A263" s="109">
        <v>263</v>
      </c>
      <c r="B263" s="109">
        <v>263</v>
      </c>
      <c r="C263" s="12"/>
      <c r="D263" s="12"/>
      <c r="E263" s="13">
        <f t="shared" si="6"/>
        <v>0</v>
      </c>
      <c r="F263" s="13">
        <v>7.33</v>
      </c>
      <c r="G263" s="13">
        <f t="shared" si="7"/>
        <v>0</v>
      </c>
      <c r="H263" s="13"/>
      <c r="I263" s="109"/>
      <c r="J263" s="50"/>
      <c r="K263" s="13">
        <f>май.25!K263+июн.25!H263-июн.25!G263</f>
        <v>0</v>
      </c>
    </row>
    <row r="264" spans="1:11" x14ac:dyDescent="0.25">
      <c r="A264" s="109">
        <v>264</v>
      </c>
      <c r="B264" s="109">
        <v>264</v>
      </c>
      <c r="C264" s="12"/>
      <c r="D264" s="12"/>
      <c r="E264" s="13">
        <f t="shared" si="6"/>
        <v>0</v>
      </c>
      <c r="F264" s="13">
        <v>7.33</v>
      </c>
      <c r="G264" s="13">
        <f t="shared" si="7"/>
        <v>0</v>
      </c>
      <c r="H264" s="13"/>
      <c r="I264" s="109"/>
      <c r="J264" s="50"/>
      <c r="K264" s="13">
        <f>май.25!K264+июн.25!H264-июн.25!G264</f>
        <v>0</v>
      </c>
    </row>
    <row r="265" spans="1:11" x14ac:dyDescent="0.25">
      <c r="A265" s="109">
        <v>265</v>
      </c>
      <c r="B265" s="109">
        <v>265</v>
      </c>
      <c r="C265" s="12">
        <v>1515</v>
      </c>
      <c r="D265" s="12">
        <v>1555</v>
      </c>
      <c r="E265" s="13">
        <f t="shared" si="6"/>
        <v>40</v>
      </c>
      <c r="F265" s="13">
        <v>7.33</v>
      </c>
      <c r="G265" s="13">
        <f t="shared" si="7"/>
        <v>293.2</v>
      </c>
      <c r="H265" s="13"/>
      <c r="I265" s="109"/>
      <c r="J265" s="50"/>
      <c r="K265" s="13">
        <f>май.25!K265+июн.25!H265-июн.25!G265</f>
        <v>827.69999999999982</v>
      </c>
    </row>
    <row r="266" spans="1:11" x14ac:dyDescent="0.25">
      <c r="A266" s="109">
        <v>266</v>
      </c>
      <c r="B266" s="109">
        <v>266</v>
      </c>
      <c r="C266" s="12">
        <v>27181</v>
      </c>
      <c r="D266" s="12">
        <v>27697</v>
      </c>
      <c r="E266" s="13">
        <f t="shared" si="6"/>
        <v>516</v>
      </c>
      <c r="F266" s="68">
        <v>5.13</v>
      </c>
      <c r="G266" s="13">
        <f t="shared" si="7"/>
        <v>2647.08</v>
      </c>
      <c r="H266" s="13">
        <v>8000</v>
      </c>
      <c r="I266" s="109">
        <v>34545</v>
      </c>
      <c r="J266" s="50">
        <v>45812</v>
      </c>
      <c r="K266" s="13">
        <f>май.25!K266+июн.25!H266-июн.25!G266</f>
        <v>751.88999999999942</v>
      </c>
    </row>
    <row r="267" spans="1:11" x14ac:dyDescent="0.25">
      <c r="A267" s="109">
        <v>267</v>
      </c>
      <c r="B267" s="109">
        <v>267</v>
      </c>
      <c r="C267" s="12">
        <v>4263</v>
      </c>
      <c r="D267" s="12">
        <v>4470</v>
      </c>
      <c r="E267" s="13">
        <f t="shared" si="6"/>
        <v>207</v>
      </c>
      <c r="F267" s="13">
        <v>7.33</v>
      </c>
      <c r="G267" s="13">
        <f t="shared" si="7"/>
        <v>1517.31</v>
      </c>
      <c r="H267" s="13"/>
      <c r="I267" s="109"/>
      <c r="J267" s="50"/>
      <c r="K267" s="13">
        <f>май.25!K267+июн.25!H267-июн.25!G267</f>
        <v>-7182.6099999999988</v>
      </c>
    </row>
    <row r="268" spans="1:11" x14ac:dyDescent="0.25">
      <c r="A268" s="109">
        <v>268</v>
      </c>
      <c r="B268" s="109">
        <v>268</v>
      </c>
      <c r="C268" s="12">
        <v>104470</v>
      </c>
      <c r="D268" s="12">
        <v>105623</v>
      </c>
      <c r="E268" s="13">
        <f t="shared" si="6"/>
        <v>1153</v>
      </c>
      <c r="F268" s="68">
        <v>5.13</v>
      </c>
      <c r="G268" s="13">
        <f t="shared" si="7"/>
        <v>5914.89</v>
      </c>
      <c r="H268" s="13"/>
      <c r="I268" s="109"/>
      <c r="J268" s="50"/>
      <c r="K268" s="13">
        <f>май.25!K268+июн.25!H268-июн.25!G268</f>
        <v>-2758.3199999999988</v>
      </c>
    </row>
    <row r="269" spans="1:11" x14ac:dyDescent="0.25">
      <c r="A269" s="109">
        <v>269</v>
      </c>
      <c r="B269" s="109">
        <v>269</v>
      </c>
      <c r="C269" s="12">
        <v>129</v>
      </c>
      <c r="D269" s="12">
        <v>132</v>
      </c>
      <c r="E269" s="13">
        <f t="shared" si="6"/>
        <v>3</v>
      </c>
      <c r="F269" s="13">
        <v>7.33</v>
      </c>
      <c r="G269" s="13">
        <f t="shared" si="7"/>
        <v>21.990000000000002</v>
      </c>
      <c r="H269" s="13"/>
      <c r="I269" s="109"/>
      <c r="J269" s="50"/>
      <c r="K269" s="13">
        <f>май.25!K269+июн.25!H269-июн.25!G269</f>
        <v>-21.990000000000002</v>
      </c>
    </row>
    <row r="270" spans="1:11" x14ac:dyDescent="0.25">
      <c r="A270" s="109">
        <v>270</v>
      </c>
      <c r="B270" s="109">
        <v>270</v>
      </c>
      <c r="C270" s="12">
        <v>11743</v>
      </c>
      <c r="D270" s="12">
        <v>11774</v>
      </c>
      <c r="E270" s="13">
        <f t="shared" ref="E270:E334" si="8">D270-C270</f>
        <v>31</v>
      </c>
      <c r="F270" s="13">
        <v>7.33</v>
      </c>
      <c r="G270" s="13">
        <f t="shared" ref="G270:G334" si="9">F270*E270</f>
        <v>227.23</v>
      </c>
      <c r="H270" s="13"/>
      <c r="I270" s="109"/>
      <c r="J270" s="50"/>
      <c r="K270" s="13">
        <f>май.25!K270+июн.25!H270-июн.25!G270</f>
        <v>6671.9000000000005</v>
      </c>
    </row>
    <row r="271" spans="1:11" x14ac:dyDescent="0.25">
      <c r="A271" s="109">
        <v>272</v>
      </c>
      <c r="B271" s="109">
        <v>272</v>
      </c>
      <c r="C271" s="12"/>
      <c r="D271" s="12"/>
      <c r="E271" s="13">
        <f t="shared" si="8"/>
        <v>0</v>
      </c>
      <c r="F271" s="13">
        <v>7.33</v>
      </c>
      <c r="G271" s="13">
        <f t="shared" si="9"/>
        <v>0</v>
      </c>
      <c r="H271" s="13"/>
      <c r="I271" s="109"/>
      <c r="J271" s="50"/>
      <c r="K271" s="13">
        <f>май.25!K271+июн.25!H271-июн.25!G271</f>
        <v>0</v>
      </c>
    </row>
    <row r="272" spans="1:11" x14ac:dyDescent="0.25">
      <c r="A272" s="109">
        <v>273</v>
      </c>
      <c r="B272" s="109">
        <v>273</v>
      </c>
      <c r="C272" s="12">
        <v>56818</v>
      </c>
      <c r="D272" s="12">
        <v>57687</v>
      </c>
      <c r="E272" s="13">
        <f t="shared" si="8"/>
        <v>869</v>
      </c>
      <c r="F272" s="13">
        <v>7.33</v>
      </c>
      <c r="G272" s="13">
        <f t="shared" si="9"/>
        <v>6369.77</v>
      </c>
      <c r="H272" s="13"/>
      <c r="I272" s="109"/>
      <c r="J272" s="50"/>
      <c r="K272" s="13">
        <f>май.25!K272+июн.25!H272-июн.25!G272</f>
        <v>-78863.47</v>
      </c>
    </row>
    <row r="273" spans="1:11" x14ac:dyDescent="0.25">
      <c r="A273" s="109">
        <v>274</v>
      </c>
      <c r="B273" s="109">
        <v>274</v>
      </c>
      <c r="C273" s="12">
        <v>106980</v>
      </c>
      <c r="D273" s="12">
        <v>107954</v>
      </c>
      <c r="E273" s="13">
        <f t="shared" si="8"/>
        <v>974</v>
      </c>
      <c r="F273" s="68">
        <v>5.13</v>
      </c>
      <c r="G273" s="13">
        <f t="shared" si="9"/>
        <v>4996.62</v>
      </c>
      <c r="H273" s="13"/>
      <c r="I273" s="109"/>
      <c r="J273" s="50"/>
      <c r="K273" s="13">
        <f>май.25!K273+июн.25!H273-июн.25!G273</f>
        <v>16867.440000000006</v>
      </c>
    </row>
    <row r="274" spans="1:11" x14ac:dyDescent="0.25">
      <c r="A274" s="109">
        <v>275</v>
      </c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5.13</v>
      </c>
      <c r="G274" s="13">
        <f t="shared" si="9"/>
        <v>0</v>
      </c>
      <c r="H274" s="13"/>
      <c r="I274" s="109"/>
      <c r="J274" s="50"/>
      <c r="K274" s="13">
        <f>май.25!K274+июн.25!H274-июн.25!G274</f>
        <v>0</v>
      </c>
    </row>
    <row r="275" spans="1:11" x14ac:dyDescent="0.25">
      <c r="A275" s="109">
        <v>276</v>
      </c>
      <c r="B275" s="109">
        <v>276</v>
      </c>
      <c r="C275" s="12">
        <v>105401</v>
      </c>
      <c r="D275" s="12">
        <v>105796</v>
      </c>
      <c r="E275" s="13">
        <f t="shared" si="8"/>
        <v>395</v>
      </c>
      <c r="F275" s="68">
        <v>5.13</v>
      </c>
      <c r="G275" s="13">
        <f t="shared" si="9"/>
        <v>2026.35</v>
      </c>
      <c r="H275" s="13">
        <v>12000</v>
      </c>
      <c r="I275" s="109">
        <v>81434</v>
      </c>
      <c r="J275" s="50">
        <v>45821</v>
      </c>
      <c r="K275" s="13">
        <f>май.25!K275+июн.25!H275-июн.25!G275</f>
        <v>16571.870000000003</v>
      </c>
    </row>
    <row r="276" spans="1:11" x14ac:dyDescent="0.25">
      <c r="A276" s="109">
        <v>277</v>
      </c>
      <c r="B276" s="109">
        <v>277</v>
      </c>
      <c r="C276" s="12"/>
      <c r="D276" s="12"/>
      <c r="E276" s="13">
        <f t="shared" si="8"/>
        <v>0</v>
      </c>
      <c r="F276" s="13">
        <v>7.33</v>
      </c>
      <c r="G276" s="13">
        <f t="shared" si="9"/>
        <v>0</v>
      </c>
      <c r="H276" s="13"/>
      <c r="I276" s="109"/>
      <c r="J276" s="50"/>
      <c r="K276" s="13">
        <f>май.25!K276+июн.25!H276-июн.25!G276</f>
        <v>0</v>
      </c>
    </row>
    <row r="277" spans="1:11" x14ac:dyDescent="0.25">
      <c r="A277" s="109">
        <v>278</v>
      </c>
      <c r="B277" s="109">
        <v>278</v>
      </c>
      <c r="C277" s="12">
        <v>37119</v>
      </c>
      <c r="D277" s="12">
        <v>37469</v>
      </c>
      <c r="E277" s="13">
        <f t="shared" si="8"/>
        <v>350</v>
      </c>
      <c r="F277" s="13">
        <v>0</v>
      </c>
      <c r="G277" s="13">
        <f t="shared" si="9"/>
        <v>0</v>
      </c>
      <c r="H277" s="13"/>
      <c r="I277" s="109"/>
      <c r="J277" s="50"/>
      <c r="K277" s="13">
        <f>май.25!K277+июн.25!H277-июн.25!G277</f>
        <v>-1282.9000000000001</v>
      </c>
    </row>
    <row r="278" spans="1:11" x14ac:dyDescent="0.25">
      <c r="A278" s="114" t="s">
        <v>24</v>
      </c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7.33</v>
      </c>
      <c r="G278" s="13">
        <f t="shared" si="9"/>
        <v>0</v>
      </c>
      <c r="H278" s="13"/>
      <c r="I278" s="109"/>
      <c r="J278" s="50"/>
      <c r="K278" s="13">
        <f>май.25!K278+июн.25!H278-июн.25!G278</f>
        <v>0</v>
      </c>
    </row>
    <row r="279" spans="1:11" x14ac:dyDescent="0.25">
      <c r="A279" s="109" t="s">
        <v>25</v>
      </c>
      <c r="B279" s="109" t="s">
        <v>25</v>
      </c>
      <c r="C279" s="12">
        <v>71936</v>
      </c>
      <c r="D279" s="12">
        <v>72739</v>
      </c>
      <c r="E279" s="13">
        <f t="shared" si="8"/>
        <v>803</v>
      </c>
      <c r="F279" s="68">
        <v>5.13</v>
      </c>
      <c r="G279" s="13">
        <f t="shared" si="9"/>
        <v>4119.3900000000003</v>
      </c>
      <c r="H279" s="13"/>
      <c r="I279" s="109"/>
      <c r="J279" s="50"/>
      <c r="K279" s="13">
        <f>май.25!K279+июн.25!H279-июн.25!G279</f>
        <v>-62052.479999999996</v>
      </c>
    </row>
    <row r="280" spans="1:11" x14ac:dyDescent="0.25">
      <c r="A280" s="109">
        <v>280</v>
      </c>
      <c r="B280" s="109">
        <v>280</v>
      </c>
      <c r="C280" s="12">
        <v>57505</v>
      </c>
      <c r="D280" s="12">
        <v>58994</v>
      </c>
      <c r="E280" s="13">
        <f t="shared" si="8"/>
        <v>1489</v>
      </c>
      <c r="F280" s="49">
        <v>7.33</v>
      </c>
      <c r="G280" s="13">
        <f t="shared" si="9"/>
        <v>10914.37</v>
      </c>
      <c r="H280" s="13"/>
      <c r="I280" s="109"/>
      <c r="J280" s="50"/>
      <c r="K280" s="13">
        <f>май.25!K280+июн.25!H280-июн.25!G280</f>
        <v>-49352.890000000007</v>
      </c>
    </row>
    <row r="281" spans="1:11" x14ac:dyDescent="0.25">
      <c r="A281" s="109">
        <v>281</v>
      </c>
      <c r="B281" s="109">
        <v>281</v>
      </c>
      <c r="C281" s="12">
        <v>31230</v>
      </c>
      <c r="D281" s="12">
        <v>31582</v>
      </c>
      <c r="E281" s="13">
        <f t="shared" si="8"/>
        <v>352</v>
      </c>
      <c r="F281" s="49">
        <v>7.33</v>
      </c>
      <c r="G281" s="13">
        <f t="shared" si="9"/>
        <v>2580.16</v>
      </c>
      <c r="H281" s="13">
        <v>2000</v>
      </c>
      <c r="I281" s="109">
        <v>653917</v>
      </c>
      <c r="J281" s="50">
        <v>45814</v>
      </c>
      <c r="K281" s="13">
        <f>май.25!K281+июн.25!H281-июн.25!G281</f>
        <v>-9974.25</v>
      </c>
    </row>
    <row r="282" spans="1:11" x14ac:dyDescent="0.25">
      <c r="A282" s="109">
        <v>282</v>
      </c>
      <c r="B282" s="109">
        <v>282</v>
      </c>
      <c r="C282" s="12">
        <v>575</v>
      </c>
      <c r="D282" s="12">
        <v>575</v>
      </c>
      <c r="E282" s="13">
        <f t="shared" si="8"/>
        <v>0</v>
      </c>
      <c r="F282" s="49">
        <v>7.33</v>
      </c>
      <c r="G282" s="13">
        <f t="shared" si="9"/>
        <v>0</v>
      </c>
      <c r="H282" s="13"/>
      <c r="I282" s="109"/>
      <c r="J282" s="50"/>
      <c r="K282" s="13">
        <f>май.25!K282+июн.25!H282-июн.25!G282</f>
        <v>29.32</v>
      </c>
    </row>
    <row r="283" spans="1:11" x14ac:dyDescent="0.25">
      <c r="A283" s="109">
        <v>283</v>
      </c>
      <c r="B283" s="109">
        <v>283</v>
      </c>
      <c r="C283" s="12">
        <v>3754</v>
      </c>
      <c r="D283" s="12">
        <v>3888</v>
      </c>
      <c r="E283" s="13">
        <f t="shared" si="8"/>
        <v>134</v>
      </c>
      <c r="F283" s="49">
        <v>7.33</v>
      </c>
      <c r="G283" s="13">
        <f t="shared" si="9"/>
        <v>982.22</v>
      </c>
      <c r="H283" s="13">
        <v>1000</v>
      </c>
      <c r="I283" s="109">
        <v>759867</v>
      </c>
      <c r="J283" s="50">
        <v>45834</v>
      </c>
      <c r="K283" s="13">
        <f>май.25!K283+июн.25!H283-июн.25!G283</f>
        <v>-62.850000000000023</v>
      </c>
    </row>
    <row r="284" spans="1:11" x14ac:dyDescent="0.25">
      <c r="A284" s="109">
        <v>284</v>
      </c>
      <c r="B284" s="109">
        <v>284</v>
      </c>
      <c r="C284" s="12">
        <v>9122</v>
      </c>
      <c r="D284" s="12">
        <v>9122</v>
      </c>
      <c r="E284" s="13">
        <f t="shared" si="8"/>
        <v>0</v>
      </c>
      <c r="F284" s="49">
        <v>7.33</v>
      </c>
      <c r="G284" s="13">
        <f t="shared" si="9"/>
        <v>0</v>
      </c>
      <c r="H284" s="13"/>
      <c r="I284" s="109"/>
      <c r="J284" s="50"/>
      <c r="K284" s="13">
        <f>май.25!K284+июн.25!H284-июн.25!G284</f>
        <v>-13882.52</v>
      </c>
    </row>
    <row r="285" spans="1:11" x14ac:dyDescent="0.25">
      <c r="A285" s="109">
        <v>285</v>
      </c>
      <c r="B285" s="109">
        <v>285</v>
      </c>
      <c r="C285" s="12">
        <v>106142</v>
      </c>
      <c r="D285" s="12">
        <v>106253</v>
      </c>
      <c r="E285" s="13">
        <f t="shared" si="8"/>
        <v>111</v>
      </c>
      <c r="F285" s="49">
        <v>7.33</v>
      </c>
      <c r="G285" s="13">
        <f t="shared" si="9"/>
        <v>813.63</v>
      </c>
      <c r="H285" s="13">
        <v>4000</v>
      </c>
      <c r="I285" s="109">
        <v>528745</v>
      </c>
      <c r="J285" s="50">
        <v>45812</v>
      </c>
      <c r="K285" s="13">
        <f>май.25!K285+июн.25!H285-июн.25!G285</f>
        <v>-1546.7399999999989</v>
      </c>
    </row>
    <row r="286" spans="1:11" x14ac:dyDescent="0.25">
      <c r="A286" s="109">
        <v>286</v>
      </c>
      <c r="B286" s="109">
        <v>286</v>
      </c>
      <c r="C286" s="12">
        <v>129907</v>
      </c>
      <c r="D286" s="12">
        <v>130854</v>
      </c>
      <c r="E286" s="13">
        <f t="shared" si="8"/>
        <v>947</v>
      </c>
      <c r="F286" s="68">
        <v>5.13</v>
      </c>
      <c r="G286" s="13">
        <f t="shared" si="9"/>
        <v>4858.1099999999997</v>
      </c>
      <c r="H286" s="13">
        <v>7299.99</v>
      </c>
      <c r="I286" s="109">
        <v>334561</v>
      </c>
      <c r="J286" s="50">
        <v>45824</v>
      </c>
      <c r="K286" s="13">
        <f>май.25!K286+июн.25!H286-июн.25!G286</f>
        <v>-7889.939999999996</v>
      </c>
    </row>
    <row r="287" spans="1:11" x14ac:dyDescent="0.25">
      <c r="A287" s="109">
        <v>287</v>
      </c>
      <c r="B287" s="109">
        <v>287</v>
      </c>
      <c r="C287" s="12">
        <v>42990</v>
      </c>
      <c r="D287" s="12">
        <v>43176</v>
      </c>
      <c r="E287" s="13">
        <f t="shared" si="8"/>
        <v>186</v>
      </c>
      <c r="F287" s="13">
        <v>7.33</v>
      </c>
      <c r="G287" s="13">
        <f t="shared" si="9"/>
        <v>1363.38</v>
      </c>
      <c r="H287" s="13">
        <v>2300</v>
      </c>
      <c r="I287" s="109">
        <v>150833</v>
      </c>
      <c r="J287" s="50">
        <v>45819</v>
      </c>
      <c r="K287" s="13">
        <f>май.25!K287+июн.25!H287-июн.25!G287</f>
        <v>7027.5999999999995</v>
      </c>
    </row>
    <row r="288" spans="1:11" x14ac:dyDescent="0.25">
      <c r="A288" s="109">
        <v>288</v>
      </c>
      <c r="B288" s="109">
        <v>288</v>
      </c>
      <c r="C288" s="12">
        <v>63745</v>
      </c>
      <c r="D288" s="12">
        <v>63949</v>
      </c>
      <c r="E288" s="13">
        <f t="shared" si="8"/>
        <v>204</v>
      </c>
      <c r="F288" s="13">
        <v>7.33</v>
      </c>
      <c r="G288" s="21">
        <f t="shared" si="9"/>
        <v>1495.32</v>
      </c>
      <c r="H288" s="13">
        <v>5000</v>
      </c>
      <c r="I288" s="109">
        <v>556466</v>
      </c>
      <c r="J288" s="50">
        <v>45814</v>
      </c>
      <c r="K288" s="13">
        <f>май.25!K288+июн.25!H288-июн.25!G288</f>
        <v>1940.7600000000004</v>
      </c>
    </row>
    <row r="289" spans="1:11" x14ac:dyDescent="0.25">
      <c r="A289" s="109">
        <v>289</v>
      </c>
      <c r="B289" s="109">
        <v>289</v>
      </c>
      <c r="C289" s="12">
        <v>3923</v>
      </c>
      <c r="D289" s="12">
        <v>3949</v>
      </c>
      <c r="E289" s="13">
        <f t="shared" si="8"/>
        <v>26</v>
      </c>
      <c r="F289" s="13">
        <v>7.33</v>
      </c>
      <c r="G289" s="13">
        <f t="shared" si="9"/>
        <v>190.58</v>
      </c>
      <c r="H289" s="13"/>
      <c r="I289" s="109"/>
      <c r="J289" s="50"/>
      <c r="K289" s="13">
        <f>май.25!K289+июн.25!H289-июн.25!G289</f>
        <v>1746.5700000000002</v>
      </c>
    </row>
    <row r="290" spans="1:11" x14ac:dyDescent="0.25">
      <c r="A290" s="109">
        <v>290</v>
      </c>
      <c r="B290" s="109">
        <v>290</v>
      </c>
      <c r="C290" s="12"/>
      <c r="D290" s="12"/>
      <c r="E290" s="13">
        <f t="shared" si="8"/>
        <v>0</v>
      </c>
      <c r="F290" s="13">
        <v>7.33</v>
      </c>
      <c r="G290" s="13">
        <f t="shared" si="9"/>
        <v>0</v>
      </c>
      <c r="H290" s="13"/>
      <c r="I290" s="109"/>
      <c r="J290" s="50"/>
      <c r="K290" s="13">
        <f>май.25!K290+июн.25!H290-июн.25!G290</f>
        <v>0</v>
      </c>
    </row>
    <row r="291" spans="1:11" x14ac:dyDescent="0.25">
      <c r="A291" s="109">
        <v>291</v>
      </c>
      <c r="B291" s="109">
        <v>291</v>
      </c>
      <c r="C291" s="12"/>
      <c r="D291" s="12"/>
      <c r="E291" s="13">
        <f t="shared" si="8"/>
        <v>0</v>
      </c>
      <c r="F291" s="13">
        <v>7.33</v>
      </c>
      <c r="G291" s="13">
        <f t="shared" si="9"/>
        <v>0</v>
      </c>
      <c r="H291" s="13"/>
      <c r="I291" s="109"/>
      <c r="J291" s="50"/>
      <c r="K291" s="13">
        <f>май.25!K291+июн.25!H291-июн.25!G291</f>
        <v>0</v>
      </c>
    </row>
    <row r="292" spans="1:11" x14ac:dyDescent="0.25">
      <c r="A292" s="109">
        <v>292</v>
      </c>
      <c r="B292" s="109">
        <v>292</v>
      </c>
      <c r="C292" s="12">
        <v>21706</v>
      </c>
      <c r="D292" s="12">
        <v>22047</v>
      </c>
      <c r="E292" s="13">
        <f t="shared" si="8"/>
        <v>341</v>
      </c>
      <c r="F292" s="68">
        <v>5.13</v>
      </c>
      <c r="G292" s="13">
        <f t="shared" si="9"/>
        <v>1749.33</v>
      </c>
      <c r="H292" s="13"/>
      <c r="I292" s="109"/>
      <c r="J292" s="50"/>
      <c r="K292" s="13">
        <f>май.25!K292+июн.25!H292-июн.25!G292</f>
        <v>-4493.88</v>
      </c>
    </row>
    <row r="293" spans="1:11" x14ac:dyDescent="0.25">
      <c r="A293" s="109">
        <v>293</v>
      </c>
      <c r="B293" s="109">
        <v>293</v>
      </c>
      <c r="C293" s="12">
        <v>1524</v>
      </c>
      <c r="D293" s="12">
        <v>1621</v>
      </c>
      <c r="E293" s="13">
        <f t="shared" si="8"/>
        <v>97</v>
      </c>
      <c r="F293" s="13">
        <v>7.33</v>
      </c>
      <c r="G293" s="13">
        <f t="shared" si="9"/>
        <v>711.01</v>
      </c>
      <c r="H293" s="13"/>
      <c r="I293" s="109"/>
      <c r="J293" s="50"/>
      <c r="K293" s="13">
        <f>май.25!K293+июн.25!H293-июн.25!G293</f>
        <v>-11845.28</v>
      </c>
    </row>
    <row r="294" spans="1:11" x14ac:dyDescent="0.25">
      <c r="A294" s="109">
        <v>294</v>
      </c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7.33</v>
      </c>
      <c r="G294" s="13">
        <f t="shared" si="9"/>
        <v>0</v>
      </c>
      <c r="H294" s="13"/>
      <c r="I294" s="109"/>
      <c r="J294" s="50"/>
      <c r="K294" s="13">
        <f>май.25!K294+июн.25!H294-июн.25!G294</f>
        <v>0</v>
      </c>
    </row>
    <row r="295" spans="1:11" x14ac:dyDescent="0.25">
      <c r="A295" s="109">
        <v>295</v>
      </c>
      <c r="B295" s="109">
        <v>295</v>
      </c>
      <c r="C295" s="12"/>
      <c r="D295" s="12"/>
      <c r="E295" s="13">
        <f t="shared" si="8"/>
        <v>0</v>
      </c>
      <c r="F295" s="13">
        <v>7.33</v>
      </c>
      <c r="G295" s="13">
        <f t="shared" si="9"/>
        <v>0</v>
      </c>
      <c r="H295" s="13"/>
      <c r="I295" s="109"/>
      <c r="J295" s="50"/>
      <c r="K295" s="13">
        <f>май.25!K295+июн.25!H295-июн.25!G295</f>
        <v>0</v>
      </c>
    </row>
    <row r="296" spans="1:11" x14ac:dyDescent="0.25">
      <c r="A296" s="109">
        <v>296</v>
      </c>
      <c r="B296" s="109">
        <v>296</v>
      </c>
      <c r="C296" s="12"/>
      <c r="D296" s="12"/>
      <c r="E296" s="13">
        <f t="shared" si="8"/>
        <v>0</v>
      </c>
      <c r="F296" s="13">
        <v>7.33</v>
      </c>
      <c r="G296" s="13">
        <f t="shared" si="9"/>
        <v>0</v>
      </c>
      <c r="H296" s="13"/>
      <c r="I296" s="109"/>
      <c r="J296" s="50"/>
      <c r="K296" s="13">
        <f>май.25!K296+июн.25!H296-июн.25!G296</f>
        <v>0</v>
      </c>
    </row>
    <row r="297" spans="1:11" x14ac:dyDescent="0.25">
      <c r="A297" s="109">
        <v>297</v>
      </c>
      <c r="B297" s="109">
        <v>297</v>
      </c>
      <c r="C297" s="12"/>
      <c r="D297" s="12"/>
      <c r="E297" s="13">
        <f t="shared" si="8"/>
        <v>0</v>
      </c>
      <c r="F297" s="13">
        <v>7.33</v>
      </c>
      <c r="G297" s="13">
        <f t="shared" si="9"/>
        <v>0</v>
      </c>
      <c r="H297" s="13"/>
      <c r="I297" s="109"/>
      <c r="J297" s="50"/>
      <c r="K297" s="13">
        <f>май.25!K297+июн.25!H297-июн.25!G297</f>
        <v>0</v>
      </c>
    </row>
    <row r="298" spans="1:11" x14ac:dyDescent="0.25">
      <c r="A298" s="109">
        <v>298</v>
      </c>
      <c r="B298" s="109">
        <v>298</v>
      </c>
      <c r="C298" s="12"/>
      <c r="D298" s="12"/>
      <c r="E298" s="13">
        <f t="shared" si="8"/>
        <v>0</v>
      </c>
      <c r="F298" s="13">
        <v>7.33</v>
      </c>
      <c r="G298" s="13">
        <f t="shared" si="9"/>
        <v>0</v>
      </c>
      <c r="H298" s="13"/>
      <c r="I298" s="109"/>
      <c r="J298" s="50"/>
      <c r="K298" s="13">
        <f>май.25!K298+июн.25!H298-июн.25!G298</f>
        <v>0</v>
      </c>
    </row>
    <row r="299" spans="1:11" x14ac:dyDescent="0.25">
      <c r="A299" s="109">
        <v>299</v>
      </c>
      <c r="B299" s="109">
        <v>299</v>
      </c>
      <c r="C299" s="12"/>
      <c r="D299" s="12"/>
      <c r="E299" s="13">
        <f t="shared" si="8"/>
        <v>0</v>
      </c>
      <c r="F299" s="13">
        <v>7.33</v>
      </c>
      <c r="G299" s="13">
        <f t="shared" si="9"/>
        <v>0</v>
      </c>
      <c r="H299" s="13"/>
      <c r="I299" s="109"/>
      <c r="J299" s="50"/>
      <c r="K299" s="13">
        <f>май.25!K299+июн.25!H299-июн.25!G299</f>
        <v>0</v>
      </c>
    </row>
    <row r="300" spans="1:11" x14ac:dyDescent="0.25">
      <c r="A300" s="109">
        <v>300</v>
      </c>
      <c r="B300" s="109">
        <v>300</v>
      </c>
      <c r="C300" s="12">
        <v>21581</v>
      </c>
      <c r="D300" s="12">
        <v>22302</v>
      </c>
      <c r="E300" s="13">
        <f t="shared" si="8"/>
        <v>721</v>
      </c>
      <c r="F300" s="70">
        <v>0</v>
      </c>
      <c r="G300" s="13">
        <f t="shared" si="9"/>
        <v>0</v>
      </c>
      <c r="H300" s="13"/>
      <c r="I300" s="109"/>
      <c r="J300" s="50"/>
      <c r="K300" s="13">
        <f>май.25!K300+июн.25!H300-июн.25!G300</f>
        <v>20509.720000000005</v>
      </c>
    </row>
    <row r="301" spans="1:11" x14ac:dyDescent="0.25">
      <c r="A301" s="109">
        <v>301</v>
      </c>
      <c r="B301" s="109">
        <v>301</v>
      </c>
      <c r="C301" s="12">
        <v>87553</v>
      </c>
      <c r="D301" s="12">
        <v>89337</v>
      </c>
      <c r="E301" s="13">
        <f t="shared" si="8"/>
        <v>1784</v>
      </c>
      <c r="F301" s="13">
        <v>7.33</v>
      </c>
      <c r="G301" s="13">
        <f t="shared" si="9"/>
        <v>13076.72</v>
      </c>
      <c r="H301" s="13">
        <v>30000</v>
      </c>
      <c r="I301" s="109">
        <v>427547</v>
      </c>
      <c r="J301" s="50">
        <v>45813</v>
      </c>
      <c r="K301" s="13">
        <f>май.25!K301+июн.25!H301-июн.25!G301</f>
        <v>47995.61</v>
      </c>
    </row>
    <row r="302" spans="1:11" x14ac:dyDescent="0.25">
      <c r="A302" s="109">
        <v>302</v>
      </c>
      <c r="B302" s="109">
        <v>302</v>
      </c>
      <c r="C302" s="12"/>
      <c r="D302" s="12"/>
      <c r="E302" s="13">
        <f t="shared" si="8"/>
        <v>0</v>
      </c>
      <c r="F302" s="13">
        <v>7.33</v>
      </c>
      <c r="G302" s="13">
        <f t="shared" si="9"/>
        <v>0</v>
      </c>
      <c r="H302" s="13"/>
      <c r="I302" s="109"/>
      <c r="J302" s="50"/>
      <c r="K302" s="13">
        <f>май.25!K302+июн.25!H302-июн.25!G302</f>
        <v>0</v>
      </c>
    </row>
    <row r="303" spans="1:11" x14ac:dyDescent="0.25">
      <c r="A303" s="109">
        <v>303</v>
      </c>
      <c r="B303" s="109">
        <v>303</v>
      </c>
      <c r="C303" s="12">
        <v>51706</v>
      </c>
      <c r="D303" s="12">
        <v>52278</v>
      </c>
      <c r="E303" s="13">
        <f t="shared" si="8"/>
        <v>572</v>
      </c>
      <c r="F303" s="70">
        <v>5.13</v>
      </c>
      <c r="G303" s="13">
        <f t="shared" si="9"/>
        <v>2934.36</v>
      </c>
      <c r="H303" s="13"/>
      <c r="I303" s="109"/>
      <c r="J303" s="50"/>
      <c r="K303" s="13">
        <f>май.25!K303+июн.25!H303-июн.25!G303</f>
        <v>126.37999999999965</v>
      </c>
    </row>
    <row r="304" spans="1:11" x14ac:dyDescent="0.25">
      <c r="A304" s="109">
        <v>304</v>
      </c>
      <c r="B304" s="109">
        <v>304</v>
      </c>
      <c r="C304" s="12">
        <v>27011</v>
      </c>
      <c r="D304" s="12">
        <v>27249</v>
      </c>
      <c r="E304" s="13">
        <f t="shared" si="8"/>
        <v>238</v>
      </c>
      <c r="F304" s="13">
        <v>7.33</v>
      </c>
      <c r="G304" s="13">
        <f t="shared" si="9"/>
        <v>1744.54</v>
      </c>
      <c r="H304" s="13"/>
      <c r="I304" s="109"/>
      <c r="J304" s="50"/>
      <c r="K304" s="13">
        <f>май.25!K304+июн.25!H304-июн.25!G304</f>
        <v>-2258.7300000000005</v>
      </c>
    </row>
    <row r="305" spans="1:12" x14ac:dyDescent="0.25">
      <c r="A305" s="109">
        <v>305</v>
      </c>
      <c r="B305" s="109">
        <v>305</v>
      </c>
      <c r="C305" s="12">
        <v>6099</v>
      </c>
      <c r="D305" s="12">
        <v>6230</v>
      </c>
      <c r="E305" s="13">
        <f t="shared" si="8"/>
        <v>131</v>
      </c>
      <c r="F305" s="13">
        <v>7.33</v>
      </c>
      <c r="G305" s="13">
        <f t="shared" si="9"/>
        <v>960.23</v>
      </c>
      <c r="H305" s="13">
        <v>219.9</v>
      </c>
      <c r="I305" s="109">
        <v>654075</v>
      </c>
      <c r="J305" s="50">
        <v>45814</v>
      </c>
      <c r="K305" s="13">
        <f>май.25!K305+июн.25!H305-июн.25!G305</f>
        <v>-960.23</v>
      </c>
    </row>
    <row r="306" spans="1:12" x14ac:dyDescent="0.25">
      <c r="A306" s="109">
        <v>306</v>
      </c>
      <c r="B306" s="109">
        <v>306</v>
      </c>
      <c r="C306" s="12"/>
      <c r="D306" s="12"/>
      <c r="E306" s="13">
        <f t="shared" si="8"/>
        <v>0</v>
      </c>
      <c r="F306" s="13">
        <v>7.33</v>
      </c>
      <c r="G306" s="13">
        <f t="shared" si="9"/>
        <v>0</v>
      </c>
      <c r="H306" s="13"/>
      <c r="I306" s="109"/>
      <c r="J306" s="50"/>
      <c r="K306" s="13">
        <f>май.25!K306+июн.25!H306-июн.25!G306</f>
        <v>0</v>
      </c>
    </row>
    <row r="307" spans="1:12" x14ac:dyDescent="0.25">
      <c r="A307" s="109">
        <v>307</v>
      </c>
      <c r="B307" s="109">
        <v>307</v>
      </c>
      <c r="C307" s="12"/>
      <c r="D307" s="12"/>
      <c r="E307" s="13">
        <f t="shared" si="8"/>
        <v>0</v>
      </c>
      <c r="F307" s="13">
        <v>7.33</v>
      </c>
      <c r="G307" s="13">
        <f t="shared" si="9"/>
        <v>0</v>
      </c>
      <c r="H307" s="13"/>
      <c r="I307" s="109"/>
      <c r="J307" s="50"/>
      <c r="K307" s="13">
        <f>май.25!K307+июн.25!H307-июн.25!G307</f>
        <v>0</v>
      </c>
    </row>
    <row r="308" spans="1:12" x14ac:dyDescent="0.25">
      <c r="A308" s="109">
        <v>308</v>
      </c>
      <c r="B308" s="109">
        <v>308</v>
      </c>
      <c r="C308" s="12"/>
      <c r="D308" s="12"/>
      <c r="E308" s="13">
        <f t="shared" si="8"/>
        <v>0</v>
      </c>
      <c r="F308" s="13">
        <v>7.33</v>
      </c>
      <c r="G308" s="13">
        <f t="shared" si="9"/>
        <v>0</v>
      </c>
      <c r="H308" s="13"/>
      <c r="I308" s="109"/>
      <c r="J308" s="50"/>
      <c r="K308" s="13">
        <f>май.25!K308+июн.25!H308-июн.25!G308</f>
        <v>0</v>
      </c>
    </row>
    <row r="309" spans="1:12" x14ac:dyDescent="0.25">
      <c r="A309" s="109">
        <v>309</v>
      </c>
      <c r="B309" s="109">
        <v>309</v>
      </c>
      <c r="C309" s="12"/>
      <c r="D309" s="12"/>
      <c r="E309" s="13">
        <f t="shared" si="8"/>
        <v>0</v>
      </c>
      <c r="F309" s="13">
        <v>7.33</v>
      </c>
      <c r="G309" s="13">
        <f t="shared" si="9"/>
        <v>0</v>
      </c>
      <c r="H309" s="13"/>
      <c r="I309" s="109"/>
      <c r="J309" s="50"/>
      <c r="K309" s="13">
        <f>май.25!K309+июн.25!H309-июн.25!G309</f>
        <v>0</v>
      </c>
    </row>
    <row r="310" spans="1:12" x14ac:dyDescent="0.25">
      <c r="A310" s="109">
        <v>310</v>
      </c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7.33</v>
      </c>
      <c r="G310" s="13">
        <f t="shared" si="9"/>
        <v>0</v>
      </c>
      <c r="H310" s="13"/>
      <c r="I310" s="109"/>
      <c r="J310" s="50"/>
      <c r="K310" s="13">
        <f>май.25!K310+июн.25!H310-июн.25!G310</f>
        <v>-36.65</v>
      </c>
    </row>
    <row r="311" spans="1:12" x14ac:dyDescent="0.25">
      <c r="A311" s="109">
        <v>311</v>
      </c>
      <c r="B311" s="109">
        <v>311</v>
      </c>
      <c r="C311" s="12"/>
      <c r="D311" s="12"/>
      <c r="E311" s="13">
        <f t="shared" si="8"/>
        <v>0</v>
      </c>
      <c r="F311" s="13">
        <v>7.33</v>
      </c>
      <c r="G311" s="13">
        <f t="shared" si="9"/>
        <v>0</v>
      </c>
      <c r="H311" s="13"/>
      <c r="I311" s="109"/>
      <c r="J311" s="50"/>
      <c r="K311" s="13">
        <f>май.25!K311+июн.25!H311-июн.25!G311</f>
        <v>0</v>
      </c>
    </row>
    <row r="312" spans="1:12" x14ac:dyDescent="0.25">
      <c r="A312" s="109">
        <v>312</v>
      </c>
      <c r="B312" s="109">
        <v>312</v>
      </c>
      <c r="C312" s="12"/>
      <c r="D312" s="12"/>
      <c r="E312" s="13">
        <f t="shared" si="8"/>
        <v>0</v>
      </c>
      <c r="F312" s="13">
        <v>7.33</v>
      </c>
      <c r="G312" s="13">
        <f t="shared" si="9"/>
        <v>0</v>
      </c>
      <c r="H312" s="13"/>
      <c r="I312" s="109"/>
      <c r="J312" s="50"/>
      <c r="K312" s="13">
        <f>май.25!K312+июн.25!H312-июн.25!G312</f>
        <v>0</v>
      </c>
    </row>
    <row r="313" spans="1:12" x14ac:dyDescent="0.25">
      <c r="A313" s="109">
        <v>313</v>
      </c>
      <c r="B313" s="109">
        <v>313</v>
      </c>
      <c r="C313" s="12">
        <v>13157</v>
      </c>
      <c r="D313" s="12">
        <v>13544</v>
      </c>
      <c r="E313" s="13">
        <f t="shared" si="8"/>
        <v>387</v>
      </c>
      <c r="F313" s="13">
        <v>7.33</v>
      </c>
      <c r="G313" s="13">
        <f t="shared" si="9"/>
        <v>2836.71</v>
      </c>
      <c r="H313" s="13"/>
      <c r="I313" s="109"/>
      <c r="J313" s="50"/>
      <c r="K313" s="13">
        <f>май.25!K313+июн.25!H313-июн.25!G313</f>
        <v>-8979.25</v>
      </c>
    </row>
    <row r="314" spans="1:12" x14ac:dyDescent="0.25">
      <c r="A314" s="109">
        <v>314</v>
      </c>
      <c r="B314" s="109">
        <v>314</v>
      </c>
      <c r="C314" s="12"/>
      <c r="D314" s="12"/>
      <c r="E314" s="13">
        <f t="shared" si="8"/>
        <v>0</v>
      </c>
      <c r="F314" s="13">
        <v>7.33</v>
      </c>
      <c r="G314" s="13">
        <f t="shared" si="9"/>
        <v>0</v>
      </c>
      <c r="H314" s="13"/>
      <c r="I314" s="109"/>
      <c r="J314" s="50"/>
      <c r="K314" s="13">
        <f>май.25!K314+июн.25!H314-июн.25!G314</f>
        <v>0</v>
      </c>
    </row>
    <row r="315" spans="1:12" x14ac:dyDescent="0.25">
      <c r="A315" s="109">
        <v>315</v>
      </c>
      <c r="B315" s="109">
        <v>315</v>
      </c>
      <c r="C315" s="12"/>
      <c r="D315" s="12"/>
      <c r="E315" s="13">
        <f t="shared" si="8"/>
        <v>0</v>
      </c>
      <c r="F315" s="13">
        <v>7.33</v>
      </c>
      <c r="G315" s="13">
        <f t="shared" si="9"/>
        <v>0</v>
      </c>
      <c r="H315" s="13"/>
      <c r="I315" s="109"/>
      <c r="J315" s="50"/>
      <c r="K315" s="13">
        <f>май.25!K315+июн.25!H315-июн.25!G315</f>
        <v>0</v>
      </c>
    </row>
    <row r="316" spans="1:12" x14ac:dyDescent="0.25">
      <c r="A316" s="109">
        <v>316</v>
      </c>
      <c r="B316" s="109">
        <v>316</v>
      </c>
      <c r="C316" s="12">
        <v>64655</v>
      </c>
      <c r="D316" s="12">
        <v>65278</v>
      </c>
      <c r="E316" s="13">
        <f t="shared" si="8"/>
        <v>623</v>
      </c>
      <c r="F316" s="68">
        <v>5.13</v>
      </c>
      <c r="G316" s="13">
        <f t="shared" si="9"/>
        <v>3195.99</v>
      </c>
      <c r="H316" s="13">
        <v>3000</v>
      </c>
      <c r="I316" s="109">
        <v>229044</v>
      </c>
      <c r="J316" s="50">
        <v>45811</v>
      </c>
      <c r="K316" s="13">
        <f>май.25!K316+июн.25!H316-июн.25!G316</f>
        <v>-2552.6499999999987</v>
      </c>
    </row>
    <row r="317" spans="1:12" x14ac:dyDescent="0.25">
      <c r="A317" s="109">
        <v>317</v>
      </c>
      <c r="B317" s="109">
        <v>317</v>
      </c>
      <c r="C317" s="12">
        <v>16026</v>
      </c>
      <c r="D317" s="12">
        <v>16187</v>
      </c>
      <c r="E317" s="13">
        <f t="shared" si="8"/>
        <v>161</v>
      </c>
      <c r="F317" s="68">
        <v>5.13</v>
      </c>
      <c r="G317" s="13">
        <f t="shared" si="9"/>
        <v>825.93</v>
      </c>
      <c r="H317" s="13">
        <v>1600</v>
      </c>
      <c r="I317" s="109">
        <v>129870</v>
      </c>
      <c r="J317" s="50">
        <v>45810</v>
      </c>
      <c r="K317" s="13">
        <f>май.25!K317+июн.25!H317-июн.25!G317</f>
        <v>-799.96999999999969</v>
      </c>
      <c r="L317" s="77" t="s">
        <v>81</v>
      </c>
    </row>
    <row r="318" spans="1:12" x14ac:dyDescent="0.25">
      <c r="A318" s="109">
        <v>318</v>
      </c>
      <c r="B318" s="109">
        <v>318</v>
      </c>
      <c r="C318" s="12">
        <v>20</v>
      </c>
      <c r="D318" s="12">
        <v>23</v>
      </c>
      <c r="E318" s="13">
        <f t="shared" si="8"/>
        <v>3</v>
      </c>
      <c r="F318" s="13">
        <v>7.33</v>
      </c>
      <c r="G318" s="13">
        <f t="shared" si="9"/>
        <v>21.990000000000002</v>
      </c>
      <c r="H318" s="13"/>
      <c r="I318" s="109"/>
      <c r="J318" s="50"/>
      <c r="K318" s="13">
        <f>май.25!K318+июн.25!H318-июн.25!G318</f>
        <v>-21.990000000000002</v>
      </c>
    </row>
    <row r="319" spans="1:12" x14ac:dyDescent="0.25">
      <c r="A319" s="109">
        <v>319</v>
      </c>
      <c r="B319" s="109">
        <v>319</v>
      </c>
      <c r="C319" s="12"/>
      <c r="D319" s="12"/>
      <c r="E319" s="13">
        <f t="shared" si="8"/>
        <v>0</v>
      </c>
      <c r="F319" s="13">
        <v>7.33</v>
      </c>
      <c r="G319" s="13">
        <f t="shared" si="9"/>
        <v>0</v>
      </c>
      <c r="H319" s="13"/>
      <c r="I319" s="109"/>
      <c r="J319" s="50"/>
      <c r="K319" s="13">
        <f>май.25!K319+июн.25!H319-июн.25!G319</f>
        <v>0</v>
      </c>
    </row>
    <row r="320" spans="1:12" x14ac:dyDescent="0.25">
      <c r="A320" s="109">
        <v>320</v>
      </c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7.33</v>
      </c>
      <c r="G320" s="13">
        <f t="shared" si="9"/>
        <v>0</v>
      </c>
      <c r="H320" s="13"/>
      <c r="I320" s="109"/>
      <c r="J320" s="50"/>
      <c r="K320" s="13">
        <f>май.25!K320+июн.25!H320-июн.25!G320</f>
        <v>0</v>
      </c>
    </row>
    <row r="321" spans="1:11" x14ac:dyDescent="0.25">
      <c r="A321" s="109">
        <v>321</v>
      </c>
      <c r="B321" s="109">
        <v>321</v>
      </c>
      <c r="C321" s="12"/>
      <c r="D321" s="12"/>
      <c r="E321" s="13">
        <f t="shared" si="8"/>
        <v>0</v>
      </c>
      <c r="F321" s="13">
        <v>7.33</v>
      </c>
      <c r="G321" s="13">
        <f t="shared" si="9"/>
        <v>0</v>
      </c>
      <c r="H321" s="13"/>
      <c r="I321" s="109"/>
      <c r="J321" s="50"/>
      <c r="K321" s="13">
        <f>май.25!K321+июн.25!H321-июн.25!G321</f>
        <v>0</v>
      </c>
    </row>
    <row r="322" spans="1:11" x14ac:dyDescent="0.25">
      <c r="A322" s="109">
        <v>322</v>
      </c>
      <c r="B322" s="109">
        <v>322</v>
      </c>
      <c r="C322" s="12">
        <v>41670</v>
      </c>
      <c r="D322" s="12">
        <v>41670</v>
      </c>
      <c r="E322" s="13">
        <f t="shared" si="8"/>
        <v>0</v>
      </c>
      <c r="F322" s="13">
        <v>7.33</v>
      </c>
      <c r="G322" s="13">
        <f t="shared" si="9"/>
        <v>0</v>
      </c>
      <c r="H322" s="13"/>
      <c r="I322" s="109"/>
      <c r="J322" s="50"/>
      <c r="K322" s="13">
        <f>май.25!K322+июн.25!H322-июн.25!G322</f>
        <v>3953.2399999999989</v>
      </c>
    </row>
    <row r="323" spans="1:11" x14ac:dyDescent="0.25">
      <c r="A323" s="109">
        <v>323</v>
      </c>
      <c r="B323" s="109">
        <v>323</v>
      </c>
      <c r="C323" s="12"/>
      <c r="D323" s="12"/>
      <c r="E323" s="13">
        <f t="shared" si="8"/>
        <v>0</v>
      </c>
      <c r="F323" s="13">
        <v>7.33</v>
      </c>
      <c r="G323" s="13">
        <f t="shared" si="9"/>
        <v>0</v>
      </c>
      <c r="H323" s="13"/>
      <c r="I323" s="109"/>
      <c r="J323" s="50"/>
      <c r="K323" s="13">
        <f>май.25!K323+июн.25!H323-июн.25!G323</f>
        <v>0</v>
      </c>
    </row>
    <row r="324" spans="1:11" x14ac:dyDescent="0.25">
      <c r="A324" s="109">
        <v>324</v>
      </c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7.33</v>
      </c>
      <c r="G324" s="13">
        <f t="shared" si="9"/>
        <v>0</v>
      </c>
      <c r="H324" s="13"/>
      <c r="I324" s="109"/>
      <c r="J324" s="50"/>
      <c r="K324" s="13">
        <f>май.25!K324+июн.25!H324-июн.25!G324</f>
        <v>0</v>
      </c>
    </row>
    <row r="325" spans="1:11" x14ac:dyDescent="0.25">
      <c r="A325" s="109">
        <v>325</v>
      </c>
      <c r="B325" s="109">
        <v>325</v>
      </c>
      <c r="C325" s="12"/>
      <c r="D325" s="12"/>
      <c r="E325" s="13">
        <f t="shared" si="8"/>
        <v>0</v>
      </c>
      <c r="F325" s="13">
        <v>7.33</v>
      </c>
      <c r="G325" s="13">
        <f t="shared" si="9"/>
        <v>0</v>
      </c>
      <c r="H325" s="13"/>
      <c r="I325" s="109"/>
      <c r="J325" s="50"/>
      <c r="K325" s="13">
        <f>май.25!K325+июн.25!H325-июн.25!G325</f>
        <v>0</v>
      </c>
    </row>
    <row r="326" spans="1:11" x14ac:dyDescent="0.25">
      <c r="A326" s="109">
        <v>326</v>
      </c>
      <c r="B326" s="109">
        <v>326</v>
      </c>
      <c r="C326" s="12"/>
      <c r="D326" s="12"/>
      <c r="E326" s="13">
        <f t="shared" si="8"/>
        <v>0</v>
      </c>
      <c r="F326" s="13">
        <v>7.33</v>
      </c>
      <c r="G326" s="13">
        <f t="shared" si="9"/>
        <v>0</v>
      </c>
      <c r="H326" s="13"/>
      <c r="I326" s="109"/>
      <c r="J326" s="50"/>
      <c r="K326" s="13">
        <f>май.25!K326+июн.25!H326-июн.25!G326</f>
        <v>0</v>
      </c>
    </row>
    <row r="327" spans="1:11" x14ac:dyDescent="0.25">
      <c r="A327" s="109">
        <v>327</v>
      </c>
      <c r="B327" s="109">
        <v>327</v>
      </c>
      <c r="C327" s="12"/>
      <c r="D327" s="12"/>
      <c r="E327" s="13">
        <f t="shared" si="8"/>
        <v>0</v>
      </c>
      <c r="F327" s="13">
        <v>7.33</v>
      </c>
      <c r="G327" s="13">
        <f t="shared" si="9"/>
        <v>0</v>
      </c>
      <c r="H327" s="13"/>
      <c r="I327" s="109"/>
      <c r="J327" s="50"/>
      <c r="K327" s="13">
        <f>май.25!K327+июн.25!H327-июн.25!G327</f>
        <v>0</v>
      </c>
    </row>
    <row r="328" spans="1:11" x14ac:dyDescent="0.25">
      <c r="A328" s="109">
        <v>328</v>
      </c>
      <c r="B328" s="109">
        <v>328</v>
      </c>
      <c r="C328" s="12">
        <v>24391</v>
      </c>
      <c r="D328" s="12">
        <v>24857</v>
      </c>
      <c r="E328" s="13">
        <f t="shared" si="8"/>
        <v>466</v>
      </c>
      <c r="F328" s="13">
        <v>7.33</v>
      </c>
      <c r="G328" s="13">
        <f t="shared" si="9"/>
        <v>3415.78</v>
      </c>
      <c r="H328" s="13"/>
      <c r="I328" s="109"/>
      <c r="J328" s="50"/>
      <c r="K328" s="13">
        <f>май.25!K328+июн.25!H328-июн.25!G328</f>
        <v>2580.65</v>
      </c>
    </row>
    <row r="329" spans="1:11" x14ac:dyDescent="0.25">
      <c r="A329" s="109">
        <v>329</v>
      </c>
      <c r="B329" s="109">
        <v>329</v>
      </c>
      <c r="C329" s="12"/>
      <c r="D329" s="12"/>
      <c r="E329" s="13">
        <f t="shared" si="8"/>
        <v>0</v>
      </c>
      <c r="F329" s="13">
        <v>7.33</v>
      </c>
      <c r="G329" s="13">
        <f t="shared" si="9"/>
        <v>0</v>
      </c>
      <c r="H329" s="13"/>
      <c r="I329" s="109"/>
      <c r="J329" s="50"/>
      <c r="K329" s="13">
        <f>май.25!K329+июн.25!H329-июн.25!G329</f>
        <v>0</v>
      </c>
    </row>
    <row r="330" spans="1:11" x14ac:dyDescent="0.25">
      <c r="A330" s="109">
        <v>330</v>
      </c>
      <c r="B330" s="109">
        <v>330</v>
      </c>
      <c r="C330" s="12">
        <v>8096</v>
      </c>
      <c r="D330" s="12">
        <v>8404</v>
      </c>
      <c r="E330" s="13">
        <f t="shared" si="8"/>
        <v>308</v>
      </c>
      <c r="F330" s="13">
        <v>7.33</v>
      </c>
      <c r="G330" s="13">
        <f t="shared" si="9"/>
        <v>2257.64</v>
      </c>
      <c r="H330" s="13">
        <v>1715.22</v>
      </c>
      <c r="I330" s="109">
        <v>697024</v>
      </c>
      <c r="J330" s="50">
        <v>45818</v>
      </c>
      <c r="K330" s="13">
        <f>май.25!K330+июн.25!H330-июн.25!G330</f>
        <v>-2257.64</v>
      </c>
    </row>
    <row r="331" spans="1:11" x14ac:dyDescent="0.25">
      <c r="A331" s="109">
        <v>331</v>
      </c>
      <c r="B331" s="109">
        <v>331</v>
      </c>
      <c r="C331" s="12"/>
      <c r="D331" s="12"/>
      <c r="E331" s="13">
        <f t="shared" si="8"/>
        <v>0</v>
      </c>
      <c r="F331" s="13">
        <v>7.33</v>
      </c>
      <c r="G331" s="13">
        <f t="shared" si="9"/>
        <v>0</v>
      </c>
      <c r="H331" s="13"/>
      <c r="I331" s="109"/>
      <c r="J331" s="50"/>
      <c r="K331" s="13">
        <f>май.25!K331+июн.25!H331-июн.25!G331</f>
        <v>0</v>
      </c>
    </row>
    <row r="332" spans="1:11" x14ac:dyDescent="0.25">
      <c r="A332" s="109">
        <v>332</v>
      </c>
      <c r="B332" s="109">
        <v>332</v>
      </c>
      <c r="C332" s="12"/>
      <c r="D332" s="12"/>
      <c r="E332" s="13">
        <f t="shared" si="8"/>
        <v>0</v>
      </c>
      <c r="F332" s="13">
        <v>7.33</v>
      </c>
      <c r="G332" s="13">
        <f t="shared" si="9"/>
        <v>0</v>
      </c>
      <c r="H332" s="13"/>
      <c r="I332" s="109"/>
      <c r="J332" s="50"/>
      <c r="K332" s="13">
        <f>май.25!K332+июн.25!H332-июн.25!G332</f>
        <v>0</v>
      </c>
    </row>
    <row r="333" spans="1:11" x14ac:dyDescent="0.25">
      <c r="A333" s="109">
        <v>333</v>
      </c>
      <c r="B333" s="109">
        <v>333</v>
      </c>
      <c r="C333" s="12"/>
      <c r="D333" s="12"/>
      <c r="E333" s="13">
        <f t="shared" si="8"/>
        <v>0</v>
      </c>
      <c r="F333" s="13">
        <v>7.33</v>
      </c>
      <c r="G333" s="13">
        <f t="shared" si="9"/>
        <v>0</v>
      </c>
      <c r="H333" s="13"/>
      <c r="I333" s="109"/>
      <c r="J333" s="50"/>
      <c r="K333" s="13">
        <f>май.25!K333+июн.25!H333-июн.25!G333</f>
        <v>0</v>
      </c>
    </row>
    <row r="334" spans="1:11" x14ac:dyDescent="0.25">
      <c r="A334" s="109">
        <v>334</v>
      </c>
      <c r="B334" s="109">
        <v>334</v>
      </c>
      <c r="C334" s="12"/>
      <c r="D334" s="12"/>
      <c r="E334" s="13">
        <f t="shared" si="8"/>
        <v>0</v>
      </c>
      <c r="F334" s="13">
        <v>7.33</v>
      </c>
      <c r="G334" s="13">
        <f t="shared" si="9"/>
        <v>0</v>
      </c>
      <c r="H334" s="13"/>
      <c r="I334" s="109"/>
      <c r="J334" s="50"/>
      <c r="K334" s="13">
        <f>май.25!K334+июн.25!H334-июн.25!G334</f>
        <v>0</v>
      </c>
    </row>
    <row r="335" spans="1:11" x14ac:dyDescent="0.25">
      <c r="A335" s="109">
        <v>335</v>
      </c>
      <c r="B335" s="109">
        <v>335</v>
      </c>
      <c r="C335" s="12">
        <v>4185</v>
      </c>
      <c r="D335" s="12">
        <v>4248</v>
      </c>
      <c r="E335" s="13">
        <f t="shared" ref="E335:E354" si="10">D335-C335</f>
        <v>63</v>
      </c>
      <c r="F335" s="13">
        <v>7.33</v>
      </c>
      <c r="G335" s="13">
        <f t="shared" ref="G335:G351" si="11">F335*E335</f>
        <v>461.79</v>
      </c>
      <c r="H335" s="13"/>
      <c r="I335" s="109"/>
      <c r="J335" s="50"/>
      <c r="K335" s="13">
        <f>май.25!K335+июн.25!H335-июн.25!G335</f>
        <v>-1766.5300000000002</v>
      </c>
    </row>
    <row r="336" spans="1:11" x14ac:dyDescent="0.25">
      <c r="A336" s="109">
        <v>336</v>
      </c>
      <c r="B336" s="109">
        <v>336</v>
      </c>
      <c r="C336" s="12">
        <v>67368</v>
      </c>
      <c r="D336" s="12">
        <v>67703</v>
      </c>
      <c r="E336" s="13">
        <f t="shared" si="10"/>
        <v>335</v>
      </c>
      <c r="F336" s="68">
        <v>5.13</v>
      </c>
      <c r="G336" s="13">
        <f t="shared" si="11"/>
        <v>1718.55</v>
      </c>
      <c r="H336" s="13">
        <v>3000</v>
      </c>
      <c r="I336" s="109">
        <v>2418</v>
      </c>
      <c r="J336" s="50">
        <v>45821</v>
      </c>
      <c r="K336" s="13">
        <f>май.25!K336+июн.25!H336-июн.25!G336</f>
        <v>-1732.78</v>
      </c>
    </row>
    <row r="337" spans="1:11" x14ac:dyDescent="0.25">
      <c r="A337" s="109">
        <v>337</v>
      </c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7.33</v>
      </c>
      <c r="G337" s="13">
        <f t="shared" si="11"/>
        <v>0</v>
      </c>
      <c r="H337" s="13"/>
      <c r="I337" s="109"/>
      <c r="J337" s="50"/>
      <c r="K337" s="13">
        <f>май.25!K337+июн.25!H337-июн.25!G337</f>
        <v>0</v>
      </c>
    </row>
    <row r="338" spans="1:11" x14ac:dyDescent="0.25">
      <c r="A338" s="109">
        <v>338</v>
      </c>
      <c r="B338" s="109">
        <v>338</v>
      </c>
      <c r="C338" s="12">
        <v>24149</v>
      </c>
      <c r="D338" s="12">
        <v>24459</v>
      </c>
      <c r="E338" s="13">
        <f t="shared" si="10"/>
        <v>310</v>
      </c>
      <c r="F338" s="13">
        <v>7.33</v>
      </c>
      <c r="G338" s="13">
        <f t="shared" si="11"/>
        <v>2272.3000000000002</v>
      </c>
      <c r="H338" s="13">
        <v>5000</v>
      </c>
      <c r="I338" s="109">
        <v>14524</v>
      </c>
      <c r="J338" s="50">
        <v>45819</v>
      </c>
      <c r="K338" s="13">
        <f>май.25!K338+июн.25!H338-июн.25!G338</f>
        <v>10664.57</v>
      </c>
    </row>
    <row r="339" spans="1:11" x14ac:dyDescent="0.25">
      <c r="A339" s="109">
        <v>339</v>
      </c>
      <c r="B339" s="109">
        <v>339</v>
      </c>
      <c r="C339" s="12">
        <v>587</v>
      </c>
      <c r="D339" s="12">
        <v>779</v>
      </c>
      <c r="E339" s="13">
        <f t="shared" si="10"/>
        <v>192</v>
      </c>
      <c r="F339" s="13">
        <v>7.33</v>
      </c>
      <c r="G339" s="13">
        <f t="shared" si="11"/>
        <v>1407.3600000000001</v>
      </c>
      <c r="H339" s="13">
        <v>1310</v>
      </c>
      <c r="I339" s="109" t="s">
        <v>82</v>
      </c>
      <c r="J339" s="50" t="s">
        <v>83</v>
      </c>
      <c r="K339" s="13">
        <f>май.25!K339+июн.25!H339-июн.25!G339</f>
        <v>847.31999999999971</v>
      </c>
    </row>
    <row r="340" spans="1:11" x14ac:dyDescent="0.25">
      <c r="A340" s="109">
        <v>340</v>
      </c>
      <c r="B340" s="109">
        <v>340</v>
      </c>
      <c r="C340" s="12"/>
      <c r="D340" s="12"/>
      <c r="E340" s="13">
        <f t="shared" si="10"/>
        <v>0</v>
      </c>
      <c r="F340" s="13">
        <v>7.33</v>
      </c>
      <c r="G340" s="13">
        <f t="shared" si="11"/>
        <v>0</v>
      </c>
      <c r="H340" s="13"/>
      <c r="I340" s="109"/>
      <c r="J340" s="50"/>
      <c r="K340" s="13">
        <f>май.25!K340+июн.25!H340-июн.25!G340</f>
        <v>0</v>
      </c>
    </row>
    <row r="341" spans="1:11" x14ac:dyDescent="0.25">
      <c r="A341" s="109">
        <v>341</v>
      </c>
      <c r="B341" s="109">
        <v>341</v>
      </c>
      <c r="C341" s="12">
        <v>181653</v>
      </c>
      <c r="D341" s="12">
        <v>181966</v>
      </c>
      <c r="E341" s="13">
        <f t="shared" si="10"/>
        <v>313</v>
      </c>
      <c r="F341" s="68">
        <v>5.13</v>
      </c>
      <c r="G341" s="13">
        <f t="shared" si="11"/>
        <v>1605.69</v>
      </c>
      <c r="H341" s="13">
        <v>2500</v>
      </c>
      <c r="I341" s="109">
        <v>778751</v>
      </c>
      <c r="J341" s="50">
        <v>45813</v>
      </c>
      <c r="K341" s="13">
        <f>май.25!K341+июн.25!H341-июн.25!G341</f>
        <v>-5388.9</v>
      </c>
    </row>
    <row r="342" spans="1:11" x14ac:dyDescent="0.25">
      <c r="A342" s="109">
        <v>342</v>
      </c>
      <c r="B342" s="109">
        <v>342</v>
      </c>
      <c r="C342" s="12">
        <v>66323</v>
      </c>
      <c r="D342" s="12">
        <v>66653</v>
      </c>
      <c r="E342" s="13">
        <f t="shared" si="10"/>
        <v>330</v>
      </c>
      <c r="F342" s="13">
        <v>7.33</v>
      </c>
      <c r="G342" s="13">
        <f t="shared" si="11"/>
        <v>2418.9</v>
      </c>
      <c r="H342" s="13">
        <v>10000</v>
      </c>
      <c r="I342" s="109">
        <v>625778</v>
      </c>
      <c r="J342" s="50">
        <v>45821</v>
      </c>
      <c r="K342" s="13">
        <f>май.25!K342+июн.25!H342-июн.25!G342</f>
        <v>2266.69</v>
      </c>
    </row>
    <row r="343" spans="1:11" x14ac:dyDescent="0.25">
      <c r="A343" s="109">
        <v>343</v>
      </c>
      <c r="B343" s="109">
        <v>343</v>
      </c>
      <c r="C343" s="12"/>
      <c r="D343" s="12"/>
      <c r="E343" s="13">
        <f t="shared" si="10"/>
        <v>0</v>
      </c>
      <c r="F343" s="13">
        <v>7.33</v>
      </c>
      <c r="G343" s="13">
        <f t="shared" si="11"/>
        <v>0</v>
      </c>
      <c r="H343" s="13"/>
      <c r="I343" s="109"/>
      <c r="J343" s="50"/>
      <c r="K343" s="13">
        <f>май.25!K343+июн.25!H343-июн.25!G343</f>
        <v>0</v>
      </c>
    </row>
    <row r="344" spans="1:11" x14ac:dyDescent="0.25">
      <c r="A344" s="109">
        <v>344</v>
      </c>
      <c r="B344" s="109">
        <v>344</v>
      </c>
      <c r="C344" s="12">
        <v>11887</v>
      </c>
      <c r="D344" s="12">
        <v>12207</v>
      </c>
      <c r="E344" s="13">
        <f t="shared" si="10"/>
        <v>320</v>
      </c>
      <c r="F344" s="13">
        <v>7.33</v>
      </c>
      <c r="G344" s="13">
        <f t="shared" si="11"/>
        <v>2345.6</v>
      </c>
      <c r="H344" s="13"/>
      <c r="I344" s="109"/>
      <c r="J344" s="50"/>
      <c r="K344" s="13">
        <f>май.25!K344+июн.25!H344-июн.25!G344</f>
        <v>1000.94</v>
      </c>
    </row>
    <row r="345" spans="1:11" x14ac:dyDescent="0.25">
      <c r="A345" s="109">
        <v>345</v>
      </c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7.33</v>
      </c>
      <c r="G345" s="13">
        <f t="shared" si="11"/>
        <v>0</v>
      </c>
      <c r="H345" s="13"/>
      <c r="I345" s="109"/>
      <c r="J345" s="50"/>
      <c r="K345" s="13">
        <f>май.25!K345+июн.25!H345-июн.25!G345</f>
        <v>0</v>
      </c>
    </row>
    <row r="346" spans="1:11" x14ac:dyDescent="0.25">
      <c r="A346" s="109">
        <v>346</v>
      </c>
      <c r="B346" s="109">
        <v>346</v>
      </c>
      <c r="C346" s="12">
        <v>37260</v>
      </c>
      <c r="D346" s="12">
        <v>37605</v>
      </c>
      <c r="E346" s="13">
        <f t="shared" si="10"/>
        <v>345</v>
      </c>
      <c r="F346" s="13">
        <v>7.33</v>
      </c>
      <c r="G346" s="13">
        <f t="shared" si="11"/>
        <v>2528.85</v>
      </c>
      <c r="H346" s="13">
        <v>6000</v>
      </c>
      <c r="I346" s="109">
        <v>3122</v>
      </c>
      <c r="J346" s="50">
        <v>45812</v>
      </c>
      <c r="K346" s="13">
        <f>май.25!K346+июн.25!H346-июн.25!G346</f>
        <v>-7526.0300000000007</v>
      </c>
    </row>
    <row r="347" spans="1:11" x14ac:dyDescent="0.25">
      <c r="A347" s="109">
        <v>347</v>
      </c>
      <c r="B347" s="109">
        <v>347</v>
      </c>
      <c r="C347" s="12"/>
      <c r="D347" s="12"/>
      <c r="E347" s="13">
        <f t="shared" si="10"/>
        <v>0</v>
      </c>
      <c r="F347" s="13">
        <v>7.33</v>
      </c>
      <c r="G347" s="13">
        <f t="shared" si="11"/>
        <v>0</v>
      </c>
      <c r="H347" s="13"/>
      <c r="I347" s="109"/>
      <c r="J347" s="50"/>
      <c r="K347" s="13">
        <f>май.25!K347+июн.25!H347-июн.25!G347</f>
        <v>0</v>
      </c>
    </row>
    <row r="348" spans="1:11" x14ac:dyDescent="0.25">
      <c r="A348" s="109">
        <v>348</v>
      </c>
      <c r="B348" s="109">
        <v>348</v>
      </c>
      <c r="C348" s="12">
        <v>32117</v>
      </c>
      <c r="D348" s="12">
        <v>32653</v>
      </c>
      <c r="E348" s="13">
        <f t="shared" si="10"/>
        <v>536</v>
      </c>
      <c r="F348" s="13">
        <v>7.33</v>
      </c>
      <c r="G348" s="13">
        <f t="shared" si="11"/>
        <v>3928.88</v>
      </c>
      <c r="H348" s="13">
        <v>5000</v>
      </c>
      <c r="I348" s="109">
        <v>380286</v>
      </c>
      <c r="J348" s="50">
        <v>45831</v>
      </c>
      <c r="K348" s="13">
        <f>май.25!K348+июн.25!H348-июн.25!G348</f>
        <v>8485.619999999999</v>
      </c>
    </row>
    <row r="349" spans="1:11" x14ac:dyDescent="0.25">
      <c r="A349" s="109">
        <v>349</v>
      </c>
      <c r="B349" s="109">
        <v>349</v>
      </c>
      <c r="C349" s="12">
        <v>122578</v>
      </c>
      <c r="D349" s="12">
        <v>123389</v>
      </c>
      <c r="E349" s="13">
        <f t="shared" si="10"/>
        <v>811</v>
      </c>
      <c r="F349" s="68">
        <v>5.13</v>
      </c>
      <c r="G349" s="21">
        <f t="shared" si="11"/>
        <v>4160.43</v>
      </c>
      <c r="H349" s="13">
        <v>4650</v>
      </c>
      <c r="I349" s="109">
        <v>18</v>
      </c>
      <c r="J349" s="50">
        <v>45825</v>
      </c>
      <c r="K349" s="13">
        <f>май.25!K349+июн.25!H349-июн.25!G349</f>
        <v>4813.7300000000014</v>
      </c>
    </row>
    <row r="350" spans="1:11" x14ac:dyDescent="0.25">
      <c r="A350" s="112">
        <v>350</v>
      </c>
      <c r="B350" s="112">
        <v>350</v>
      </c>
      <c r="C350" s="12">
        <v>1838</v>
      </c>
      <c r="D350" s="12">
        <v>2238</v>
      </c>
      <c r="E350" s="13">
        <f t="shared" si="10"/>
        <v>400</v>
      </c>
      <c r="F350" s="68">
        <v>5.13</v>
      </c>
      <c r="G350" s="13">
        <f t="shared" si="11"/>
        <v>2052</v>
      </c>
      <c r="H350" s="13">
        <v>4381</v>
      </c>
      <c r="I350" s="109">
        <v>113942</v>
      </c>
      <c r="J350" s="50">
        <v>45821</v>
      </c>
      <c r="K350" s="13">
        <f>май.25!K350+июн.25!H350-июн.25!G350</f>
        <v>-2112.9799999999996</v>
      </c>
    </row>
    <row r="351" spans="1:11" x14ac:dyDescent="0.25">
      <c r="A351" s="109" t="s">
        <v>26</v>
      </c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7.33</v>
      </c>
      <c r="G351" s="13">
        <f t="shared" si="11"/>
        <v>0</v>
      </c>
      <c r="H351" s="13"/>
      <c r="I351" s="109"/>
      <c r="J351" s="50"/>
      <c r="K351" s="13">
        <f>май.25!K351+июн.25!H351-июн.25!G351</f>
        <v>0</v>
      </c>
    </row>
    <row r="352" spans="1:11" x14ac:dyDescent="0.25">
      <c r="A352" s="57"/>
      <c r="B352" s="111" t="s">
        <v>84</v>
      </c>
      <c r="C352" s="12">
        <v>42712</v>
      </c>
      <c r="D352" s="12">
        <v>43042</v>
      </c>
      <c r="E352" s="13">
        <f t="shared" si="10"/>
        <v>330</v>
      </c>
      <c r="F352" s="13">
        <v>7.33</v>
      </c>
    </row>
    <row r="353" spans="1:9" x14ac:dyDescent="0.25">
      <c r="A353" s="57"/>
      <c r="B353" s="111" t="s">
        <v>85</v>
      </c>
      <c r="C353" s="12">
        <v>7613</v>
      </c>
      <c r="D353" s="12">
        <v>8144</v>
      </c>
      <c r="E353" s="13">
        <f t="shared" si="10"/>
        <v>531</v>
      </c>
      <c r="F353" s="13">
        <v>7.33</v>
      </c>
      <c r="I353"/>
    </row>
    <row r="354" spans="1:9" x14ac:dyDescent="0.25">
      <c r="A354" s="57"/>
      <c r="B354" s="111" t="s">
        <v>86</v>
      </c>
      <c r="C354" s="12">
        <v>24937</v>
      </c>
      <c r="D354" s="12">
        <v>25286</v>
      </c>
      <c r="E354" s="13">
        <f t="shared" si="10"/>
        <v>349</v>
      </c>
      <c r="F354" s="13">
        <v>7.33</v>
      </c>
      <c r="I354"/>
    </row>
    <row r="355" spans="1:9" x14ac:dyDescent="0.25">
      <c r="A355" s="9"/>
      <c r="I355"/>
    </row>
    <row r="356" spans="1:9" x14ac:dyDescent="0.25">
      <c r="I356"/>
    </row>
    <row r="357" spans="1:9" x14ac:dyDescent="0.25">
      <c r="I357"/>
    </row>
    <row r="358" spans="1:9" x14ac:dyDescent="0.25">
      <c r="I358"/>
    </row>
    <row r="359" spans="1:9" x14ac:dyDescent="0.25">
      <c r="I359"/>
    </row>
    <row r="360" spans="1:9" x14ac:dyDescent="0.25">
      <c r="I360"/>
    </row>
    <row r="361" spans="1:9" x14ac:dyDescent="0.25">
      <c r="I361"/>
    </row>
    <row r="362" spans="1:9" x14ac:dyDescent="0.25">
      <c r="I362"/>
    </row>
    <row r="363" spans="1:9" x14ac:dyDescent="0.25">
      <c r="I363"/>
    </row>
    <row r="364" spans="1:9" x14ac:dyDescent="0.25">
      <c r="I364"/>
    </row>
    <row r="365" spans="1:9" x14ac:dyDescent="0.25">
      <c r="I365"/>
    </row>
    <row r="366" spans="1:9" x14ac:dyDescent="0.25">
      <c r="I366"/>
    </row>
    <row r="367" spans="1:9" x14ac:dyDescent="0.25">
      <c r="I367"/>
    </row>
    <row r="368" spans="1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  <row r="487" spans="9:9" x14ac:dyDescent="0.25">
      <c r="I487"/>
    </row>
    <row r="488" spans="9:9" x14ac:dyDescent="0.25">
      <c r="I488"/>
    </row>
    <row r="489" spans="9:9" x14ac:dyDescent="0.25">
      <c r="I489"/>
    </row>
    <row r="490" spans="9:9" x14ac:dyDescent="0.25">
      <c r="I490"/>
    </row>
    <row r="491" spans="9:9" x14ac:dyDescent="0.25">
      <c r="I491"/>
    </row>
    <row r="492" spans="9:9" x14ac:dyDescent="0.25">
      <c r="I492"/>
    </row>
    <row r="493" spans="9:9" x14ac:dyDescent="0.25">
      <c r="I493"/>
    </row>
    <row r="494" spans="9:9" x14ac:dyDescent="0.25">
      <c r="I494"/>
    </row>
    <row r="495" spans="9:9" x14ac:dyDescent="0.25">
      <c r="I495"/>
    </row>
    <row r="496" spans="9:9" x14ac:dyDescent="0.25">
      <c r="I496"/>
    </row>
    <row r="497" spans="9:9" x14ac:dyDescent="0.25">
      <c r="I497"/>
    </row>
    <row r="498" spans="9:9" x14ac:dyDescent="0.25">
      <c r="I498"/>
    </row>
    <row r="499" spans="9:9" x14ac:dyDescent="0.25">
      <c r="I499"/>
    </row>
    <row r="500" spans="9:9" x14ac:dyDescent="0.25">
      <c r="I500"/>
    </row>
    <row r="501" spans="9:9" x14ac:dyDescent="0.25">
      <c r="I501"/>
    </row>
    <row r="502" spans="9:9" x14ac:dyDescent="0.25">
      <c r="I502"/>
    </row>
    <row r="503" spans="9:9" x14ac:dyDescent="0.25">
      <c r="I503"/>
    </row>
    <row r="504" spans="9:9" x14ac:dyDescent="0.25">
      <c r="I504"/>
    </row>
    <row r="505" spans="9:9" x14ac:dyDescent="0.25">
      <c r="I505"/>
    </row>
    <row r="506" spans="9:9" x14ac:dyDescent="0.25">
      <c r="I506"/>
    </row>
    <row r="507" spans="9:9" x14ac:dyDescent="0.25">
      <c r="I507"/>
    </row>
    <row r="508" spans="9:9" x14ac:dyDescent="0.25">
      <c r="I508"/>
    </row>
    <row r="509" spans="9:9" x14ac:dyDescent="0.25">
      <c r="I509"/>
    </row>
    <row r="510" spans="9:9" x14ac:dyDescent="0.25">
      <c r="I510"/>
    </row>
    <row r="511" spans="9:9" x14ac:dyDescent="0.25">
      <c r="I511"/>
    </row>
    <row r="512" spans="9:9" x14ac:dyDescent="0.25">
      <c r="I512"/>
    </row>
    <row r="513" spans="9:9" x14ac:dyDescent="0.25">
      <c r="I513"/>
    </row>
    <row r="514" spans="9:9" x14ac:dyDescent="0.25">
      <c r="I514"/>
    </row>
    <row r="515" spans="9:9" x14ac:dyDescent="0.25">
      <c r="I515"/>
    </row>
    <row r="516" spans="9:9" x14ac:dyDescent="0.25">
      <c r="I516"/>
    </row>
    <row r="517" spans="9:9" x14ac:dyDescent="0.25">
      <c r="I517"/>
    </row>
    <row r="518" spans="9:9" x14ac:dyDescent="0.25">
      <c r="I518"/>
    </row>
    <row r="519" spans="9:9" x14ac:dyDescent="0.25">
      <c r="I519"/>
    </row>
    <row r="520" spans="9:9" x14ac:dyDescent="0.25">
      <c r="I520"/>
    </row>
    <row r="521" spans="9:9" x14ac:dyDescent="0.25">
      <c r="I521"/>
    </row>
    <row r="522" spans="9:9" x14ac:dyDescent="0.25">
      <c r="I522"/>
    </row>
    <row r="523" spans="9:9" x14ac:dyDescent="0.25">
      <c r="I523"/>
    </row>
    <row r="524" spans="9:9" x14ac:dyDescent="0.25">
      <c r="I524"/>
    </row>
    <row r="525" spans="9:9" x14ac:dyDescent="0.25">
      <c r="I525"/>
    </row>
    <row r="526" spans="9:9" x14ac:dyDescent="0.25">
      <c r="I526"/>
    </row>
    <row r="527" spans="9:9" x14ac:dyDescent="0.25">
      <c r="I527"/>
    </row>
    <row r="528" spans="9:9" x14ac:dyDescent="0.25">
      <c r="I528"/>
    </row>
    <row r="529" spans="9:9" x14ac:dyDescent="0.25">
      <c r="I529"/>
    </row>
    <row r="530" spans="9:9" x14ac:dyDescent="0.25">
      <c r="I530"/>
    </row>
    <row r="531" spans="9:9" x14ac:dyDescent="0.25">
      <c r="I531"/>
    </row>
    <row r="532" spans="9:9" x14ac:dyDescent="0.25">
      <c r="I532"/>
    </row>
    <row r="533" spans="9:9" x14ac:dyDescent="0.25">
      <c r="I533"/>
    </row>
    <row r="534" spans="9:9" x14ac:dyDescent="0.25">
      <c r="I534"/>
    </row>
    <row r="535" spans="9:9" x14ac:dyDescent="0.25">
      <c r="I535"/>
    </row>
    <row r="536" spans="9:9" x14ac:dyDescent="0.25">
      <c r="I536"/>
    </row>
    <row r="537" spans="9:9" x14ac:dyDescent="0.25">
      <c r="I537"/>
    </row>
    <row r="538" spans="9:9" x14ac:dyDescent="0.25">
      <c r="I538"/>
    </row>
    <row r="539" spans="9:9" x14ac:dyDescent="0.25">
      <c r="I539"/>
    </row>
    <row r="540" spans="9:9" x14ac:dyDescent="0.25">
      <c r="I540"/>
    </row>
    <row r="541" spans="9:9" x14ac:dyDescent="0.25">
      <c r="I541"/>
    </row>
    <row r="542" spans="9:9" x14ac:dyDescent="0.25">
      <c r="I542"/>
    </row>
    <row r="543" spans="9:9" x14ac:dyDescent="0.25">
      <c r="I543"/>
    </row>
    <row r="544" spans="9:9" x14ac:dyDescent="0.25">
      <c r="I544"/>
    </row>
    <row r="545" spans="9:9" x14ac:dyDescent="0.25">
      <c r="I545"/>
    </row>
    <row r="546" spans="9:9" x14ac:dyDescent="0.25">
      <c r="I546"/>
    </row>
    <row r="547" spans="9:9" x14ac:dyDescent="0.25">
      <c r="I547"/>
    </row>
    <row r="548" spans="9:9" x14ac:dyDescent="0.25">
      <c r="I548"/>
    </row>
    <row r="549" spans="9:9" x14ac:dyDescent="0.25">
      <c r="I549"/>
    </row>
    <row r="550" spans="9:9" x14ac:dyDescent="0.25">
      <c r="I550"/>
    </row>
    <row r="551" spans="9:9" x14ac:dyDescent="0.25">
      <c r="I551"/>
    </row>
    <row r="552" spans="9:9" x14ac:dyDescent="0.25">
      <c r="I552"/>
    </row>
    <row r="553" spans="9:9" x14ac:dyDescent="0.25">
      <c r="I553"/>
    </row>
    <row r="554" spans="9:9" x14ac:dyDescent="0.25">
      <c r="I554"/>
    </row>
    <row r="555" spans="9:9" x14ac:dyDescent="0.25">
      <c r="I555"/>
    </row>
    <row r="556" spans="9:9" x14ac:dyDescent="0.25">
      <c r="I556"/>
    </row>
    <row r="557" spans="9:9" x14ac:dyDescent="0.25">
      <c r="I557"/>
    </row>
    <row r="558" spans="9:9" x14ac:dyDescent="0.25">
      <c r="I558"/>
    </row>
    <row r="559" spans="9:9" x14ac:dyDescent="0.25">
      <c r="I559"/>
    </row>
    <row r="560" spans="9:9" x14ac:dyDescent="0.25">
      <c r="I560"/>
    </row>
    <row r="561" spans="9:9" x14ac:dyDescent="0.25">
      <c r="I561"/>
    </row>
    <row r="562" spans="9:9" x14ac:dyDescent="0.25">
      <c r="I562"/>
    </row>
    <row r="563" spans="9:9" x14ac:dyDescent="0.25">
      <c r="I563"/>
    </row>
    <row r="564" spans="9:9" x14ac:dyDescent="0.25">
      <c r="I564"/>
    </row>
    <row r="565" spans="9:9" x14ac:dyDescent="0.25">
      <c r="I565"/>
    </row>
    <row r="566" spans="9:9" x14ac:dyDescent="0.25">
      <c r="I566"/>
    </row>
    <row r="567" spans="9:9" x14ac:dyDescent="0.25">
      <c r="I567"/>
    </row>
    <row r="568" spans="9:9" x14ac:dyDescent="0.25">
      <c r="I568"/>
    </row>
    <row r="569" spans="9:9" x14ac:dyDescent="0.25">
      <c r="I569"/>
    </row>
    <row r="570" spans="9:9" x14ac:dyDescent="0.25">
      <c r="I570"/>
    </row>
    <row r="571" spans="9:9" x14ac:dyDescent="0.25">
      <c r="I571"/>
    </row>
    <row r="572" spans="9:9" x14ac:dyDescent="0.25">
      <c r="I572"/>
    </row>
    <row r="573" spans="9:9" x14ac:dyDescent="0.25">
      <c r="I573"/>
    </row>
    <row r="574" spans="9:9" x14ac:dyDescent="0.25">
      <c r="I574"/>
    </row>
    <row r="575" spans="9:9" x14ac:dyDescent="0.25">
      <c r="I575"/>
    </row>
    <row r="576" spans="9:9" x14ac:dyDescent="0.25">
      <c r="I576"/>
    </row>
    <row r="577" spans="9:9" x14ac:dyDescent="0.25">
      <c r="I577"/>
    </row>
    <row r="578" spans="9:9" x14ac:dyDescent="0.25">
      <c r="I578"/>
    </row>
    <row r="579" spans="9:9" x14ac:dyDescent="0.25">
      <c r="I579"/>
    </row>
  </sheetData>
  <autoFilter ref="A6:K354" xr:uid="{00000000-0009-0000-0000-000006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9" priority="1" operator="lessThan">
      <formula>-0.1</formula>
    </cfRule>
  </conditionalFormatting>
  <pageMargins left="0.25" right="0.25" top="0.75" bottom="0.75" header="0.3" footer="0.3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355"/>
  <sheetViews>
    <sheetView topLeftCell="A150" zoomScale="115" zoomScaleNormal="115" workbookViewId="0">
      <selection activeCell="G164" sqref="G164"/>
    </sheetView>
  </sheetViews>
  <sheetFormatPr defaultRowHeight="15" x14ac:dyDescent="0.25"/>
  <cols>
    <col min="1" max="1" width="19.7109375" customWidth="1"/>
    <col min="3" max="4" width="11.85546875" customWidth="1"/>
    <col min="5" max="5" width="12.85546875" customWidth="1"/>
    <col min="7" max="7" width="11" customWidth="1"/>
    <col min="8" max="8" width="13.140625" bestFit="1" customWidth="1"/>
    <col min="9" max="9" width="19.85546875" customWidth="1"/>
    <col min="10" max="10" width="11.28515625" bestFit="1" customWidth="1"/>
    <col min="11" max="11" width="12.7109375" customWidth="1"/>
    <col min="12" max="12" width="20.85546875" customWidth="1"/>
  </cols>
  <sheetData>
    <row r="1" spans="1:11" x14ac:dyDescent="0.2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25">
      <c r="A3" s="123" t="s">
        <v>87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09">
        <v>2</v>
      </c>
      <c r="B4" s="109">
        <v>3</v>
      </c>
      <c r="C4" s="109">
        <v>4</v>
      </c>
      <c r="D4" s="109">
        <v>5</v>
      </c>
      <c r="E4" s="109">
        <v>6</v>
      </c>
      <c r="F4" s="109">
        <v>7</v>
      </c>
      <c r="G4" s="109">
        <v>8</v>
      </c>
      <c r="H4" s="109">
        <v>9</v>
      </c>
      <c r="I4" s="109">
        <v>10</v>
      </c>
      <c r="J4" s="109">
        <v>11</v>
      </c>
      <c r="K4" s="109">
        <v>12</v>
      </c>
    </row>
    <row r="5" spans="1:11" x14ac:dyDescent="0.25">
      <c r="A5" s="126" t="s">
        <v>9</v>
      </c>
      <c r="B5" s="121" t="s">
        <v>29</v>
      </c>
      <c r="C5" s="121" t="s">
        <v>30</v>
      </c>
      <c r="D5" s="121"/>
      <c r="E5" s="121"/>
      <c r="F5" s="121"/>
      <c r="G5" s="121"/>
      <c r="H5" s="125" t="s">
        <v>13</v>
      </c>
      <c r="I5" s="130" t="s">
        <v>31</v>
      </c>
      <c r="J5" s="130" t="s">
        <v>32</v>
      </c>
      <c r="K5" s="125" t="s">
        <v>33</v>
      </c>
    </row>
    <row r="6" spans="1:11" ht="30" x14ac:dyDescent="0.25">
      <c r="A6" s="127"/>
      <c r="B6" s="121"/>
      <c r="C6" s="111" t="s">
        <v>34</v>
      </c>
      <c r="D6" s="111" t="s">
        <v>35</v>
      </c>
      <c r="E6" s="109" t="s">
        <v>36</v>
      </c>
      <c r="F6" s="111" t="s">
        <v>37</v>
      </c>
      <c r="G6" s="111" t="s">
        <v>38</v>
      </c>
      <c r="H6" s="125"/>
      <c r="I6" s="129"/>
      <c r="J6" s="129"/>
      <c r="K6" s="125"/>
    </row>
    <row r="7" spans="1:11" x14ac:dyDescent="0.25">
      <c r="A7" s="35"/>
      <c r="B7" s="11">
        <v>0</v>
      </c>
      <c r="C7" s="12">
        <v>10200</v>
      </c>
      <c r="D7" s="12">
        <v>10765</v>
      </c>
      <c r="E7" s="13">
        <f t="shared" ref="E7:E71" si="0">D7-C7</f>
        <v>565</v>
      </c>
      <c r="F7" s="13">
        <v>8.25</v>
      </c>
      <c r="G7" s="13">
        <f t="shared" ref="G7:G71" si="1">F7*E7</f>
        <v>4661.25</v>
      </c>
      <c r="H7" s="13">
        <v>4661.25</v>
      </c>
      <c r="I7" s="109"/>
      <c r="J7" s="50"/>
      <c r="K7" s="13">
        <f>июн.25!K7+июл.25!H7-июл.25!G7</f>
        <v>0</v>
      </c>
    </row>
    <row r="8" spans="1:11" x14ac:dyDescent="0.25">
      <c r="A8" s="15"/>
      <c r="B8" s="109">
        <v>1</v>
      </c>
      <c r="C8" s="12">
        <v>105714</v>
      </c>
      <c r="D8" s="12">
        <v>106240</v>
      </c>
      <c r="E8" s="13">
        <f t="shared" si="0"/>
        <v>526</v>
      </c>
      <c r="F8" s="68">
        <v>6.19</v>
      </c>
      <c r="G8" s="13">
        <f t="shared" si="1"/>
        <v>3255.94</v>
      </c>
      <c r="H8" s="13"/>
      <c r="I8" s="109"/>
      <c r="J8" s="50"/>
      <c r="K8" s="13">
        <f>июн.25!K8+июл.25!H8-июл.25!G8</f>
        <v>76.450000000001637</v>
      </c>
    </row>
    <row r="9" spans="1:11" x14ac:dyDescent="0.25">
      <c r="A9" s="15"/>
      <c r="B9" s="109">
        <v>2</v>
      </c>
      <c r="C9" s="12">
        <v>1540</v>
      </c>
      <c r="D9" s="12">
        <v>1658</v>
      </c>
      <c r="E9" s="13">
        <f t="shared" si="0"/>
        <v>118</v>
      </c>
      <c r="F9" s="13">
        <v>8.25</v>
      </c>
      <c r="G9" s="13">
        <f t="shared" si="1"/>
        <v>973.5</v>
      </c>
      <c r="H9" s="13">
        <v>2565.5</v>
      </c>
      <c r="I9" s="109">
        <v>127494</v>
      </c>
      <c r="J9" s="50">
        <v>45846</v>
      </c>
      <c r="K9" s="13">
        <f>июн.25!K9+июл.25!H9-июл.25!G9</f>
        <v>-431.15999999999985</v>
      </c>
    </row>
    <row r="10" spans="1:11" x14ac:dyDescent="0.25">
      <c r="A10" s="115"/>
      <c r="B10" s="109">
        <v>3</v>
      </c>
      <c r="C10" s="12">
        <v>23254</v>
      </c>
      <c r="D10" s="12">
        <v>23308</v>
      </c>
      <c r="E10" s="13">
        <f t="shared" si="0"/>
        <v>54</v>
      </c>
      <c r="F10" s="13">
        <v>8.25</v>
      </c>
      <c r="G10" s="13">
        <f t="shared" si="1"/>
        <v>445.5</v>
      </c>
      <c r="H10" s="13">
        <v>433</v>
      </c>
      <c r="I10" s="109">
        <v>628654</v>
      </c>
      <c r="J10" s="50">
        <v>45854</v>
      </c>
      <c r="K10" s="13">
        <f>июн.25!K10+июл.25!H10-июл.25!G10</f>
        <v>4937.2099999999991</v>
      </c>
    </row>
    <row r="11" spans="1:11" x14ac:dyDescent="0.25">
      <c r="A11" s="111"/>
      <c r="B11" s="109">
        <v>4</v>
      </c>
      <c r="C11" s="12">
        <v>69939</v>
      </c>
      <c r="D11" s="12">
        <v>70178</v>
      </c>
      <c r="E11" s="13">
        <f t="shared" si="0"/>
        <v>239</v>
      </c>
      <c r="F11" s="13">
        <v>0</v>
      </c>
      <c r="G11" s="13">
        <f t="shared" si="1"/>
        <v>0</v>
      </c>
      <c r="H11" s="13"/>
      <c r="I11" s="109"/>
      <c r="J11" s="50"/>
      <c r="K11" s="13">
        <f>июн.25!K11+июл.25!H11-июл.25!G11</f>
        <v>0</v>
      </c>
    </row>
    <row r="12" spans="1:11" x14ac:dyDescent="0.25">
      <c r="A12" s="111"/>
      <c r="B12" s="109">
        <v>5</v>
      </c>
      <c r="C12" s="12">
        <v>73942</v>
      </c>
      <c r="D12" s="12">
        <v>74186</v>
      </c>
      <c r="E12" s="13">
        <f t="shared" si="0"/>
        <v>244</v>
      </c>
      <c r="F12" s="13">
        <v>8.25</v>
      </c>
      <c r="G12" s="13">
        <f t="shared" si="1"/>
        <v>2013</v>
      </c>
      <c r="H12" s="13"/>
      <c r="I12" s="109"/>
      <c r="J12" s="50"/>
      <c r="K12" s="13">
        <f>июн.25!K12+июл.25!H12-июл.25!G12</f>
        <v>-5070.68</v>
      </c>
    </row>
    <row r="13" spans="1:11" x14ac:dyDescent="0.25">
      <c r="A13" s="111"/>
      <c r="B13" s="109">
        <v>6</v>
      </c>
      <c r="C13" s="12"/>
      <c r="D13" s="12"/>
      <c r="E13" s="13">
        <f t="shared" si="0"/>
        <v>0</v>
      </c>
      <c r="F13" s="13">
        <v>8.25</v>
      </c>
      <c r="G13" s="13">
        <f t="shared" si="1"/>
        <v>0</v>
      </c>
      <c r="H13" s="13"/>
      <c r="I13" s="109"/>
      <c r="J13" s="50"/>
      <c r="K13" s="13">
        <f>июн.25!K13+июл.25!H13-июл.25!G13</f>
        <v>0</v>
      </c>
    </row>
    <row r="14" spans="1:11" x14ac:dyDescent="0.25">
      <c r="A14" s="111"/>
      <c r="B14" s="109">
        <v>7</v>
      </c>
      <c r="C14" s="12">
        <v>8111</v>
      </c>
      <c r="D14" s="12">
        <v>8111</v>
      </c>
      <c r="E14" s="13">
        <f t="shared" si="0"/>
        <v>0</v>
      </c>
      <c r="F14" s="13">
        <v>8.25</v>
      </c>
      <c r="G14" s="13">
        <f t="shared" si="1"/>
        <v>0</v>
      </c>
      <c r="H14" s="13"/>
      <c r="I14" s="109"/>
      <c r="J14" s="50"/>
      <c r="K14" s="13">
        <f>июн.25!K14+июл.25!H14-июл.25!G14</f>
        <v>-6.2799999999997453</v>
      </c>
    </row>
    <row r="15" spans="1:11" x14ac:dyDescent="0.25">
      <c r="A15" s="111"/>
      <c r="B15" s="109">
        <v>8</v>
      </c>
      <c r="C15" s="12">
        <v>51093</v>
      </c>
      <c r="D15" s="12">
        <v>51224</v>
      </c>
      <c r="E15" s="13">
        <f t="shared" si="0"/>
        <v>131</v>
      </c>
      <c r="F15" s="13">
        <v>8.25</v>
      </c>
      <c r="G15" s="13">
        <f t="shared" si="1"/>
        <v>1080.75</v>
      </c>
      <c r="H15" s="13">
        <v>3000</v>
      </c>
      <c r="I15" s="109">
        <v>823562</v>
      </c>
      <c r="J15" s="50">
        <v>45841</v>
      </c>
      <c r="K15" s="13">
        <f>июн.25!K15+июл.25!H15-июл.25!G15</f>
        <v>4233.6899999999996</v>
      </c>
    </row>
    <row r="16" spans="1:11" x14ac:dyDescent="0.25">
      <c r="A16" s="115"/>
      <c r="B16" s="109">
        <v>9</v>
      </c>
      <c r="C16" s="12"/>
      <c r="D16" s="12"/>
      <c r="E16" s="13">
        <f t="shared" si="0"/>
        <v>0</v>
      </c>
      <c r="F16" s="13">
        <v>8.25</v>
      </c>
      <c r="G16" s="13">
        <f t="shared" si="1"/>
        <v>0</v>
      </c>
      <c r="H16" s="13"/>
      <c r="I16" s="109"/>
      <c r="J16" s="50"/>
      <c r="K16" s="13">
        <f>июн.25!K16+июл.25!H16-июл.25!G16</f>
        <v>0</v>
      </c>
    </row>
    <row r="17" spans="1:11" x14ac:dyDescent="0.25">
      <c r="A17" s="111"/>
      <c r="B17" s="109">
        <v>10</v>
      </c>
      <c r="C17" s="12"/>
      <c r="D17" s="12"/>
      <c r="E17" s="13">
        <f t="shared" si="0"/>
        <v>0</v>
      </c>
      <c r="F17" s="13">
        <v>8.25</v>
      </c>
      <c r="G17" s="13">
        <f t="shared" si="1"/>
        <v>0</v>
      </c>
      <c r="H17" s="13"/>
      <c r="I17" s="109"/>
      <c r="J17" s="50"/>
      <c r="K17" s="13">
        <f>июн.25!K17+июл.25!H17-июл.25!G17</f>
        <v>0</v>
      </c>
    </row>
    <row r="18" spans="1:11" x14ac:dyDescent="0.25">
      <c r="A18" s="111"/>
      <c r="B18" s="109">
        <v>11</v>
      </c>
      <c r="C18" s="12">
        <v>44998</v>
      </c>
      <c r="D18" s="12">
        <v>45122</v>
      </c>
      <c r="E18" s="13">
        <f t="shared" si="0"/>
        <v>124</v>
      </c>
      <c r="F18" s="13">
        <v>8.25</v>
      </c>
      <c r="G18" s="13">
        <f t="shared" si="1"/>
        <v>1023</v>
      </c>
      <c r="H18" s="13"/>
      <c r="I18" s="109"/>
      <c r="J18" s="50"/>
      <c r="K18" s="13">
        <f>июн.25!K18+июл.25!H18-июл.25!G18</f>
        <v>-1066.98</v>
      </c>
    </row>
    <row r="19" spans="1:11" x14ac:dyDescent="0.25">
      <c r="A19" s="15"/>
      <c r="B19" s="109">
        <v>12</v>
      </c>
      <c r="C19" s="12">
        <v>63808</v>
      </c>
      <c r="D19" s="12">
        <v>63948</v>
      </c>
      <c r="E19" s="13">
        <f t="shared" si="0"/>
        <v>140</v>
      </c>
      <c r="F19" s="68">
        <v>6.19</v>
      </c>
      <c r="G19" s="13">
        <f t="shared" si="1"/>
        <v>866.6</v>
      </c>
      <c r="H19" s="13">
        <v>1539</v>
      </c>
      <c r="I19" s="109">
        <v>583473</v>
      </c>
      <c r="J19" s="50">
        <v>45846</v>
      </c>
      <c r="K19" s="13">
        <f>июн.25!K19+июл.25!H19-июл.25!G19</f>
        <v>937.38000000000045</v>
      </c>
    </row>
    <row r="20" spans="1:11" x14ac:dyDescent="0.25">
      <c r="A20" s="15"/>
      <c r="B20" s="109">
        <v>13</v>
      </c>
      <c r="C20" s="12">
        <v>65207</v>
      </c>
      <c r="D20" s="12">
        <v>65368</v>
      </c>
      <c r="E20" s="13">
        <f t="shared" si="0"/>
        <v>161</v>
      </c>
      <c r="F20" s="68">
        <v>6.19</v>
      </c>
      <c r="G20" s="13">
        <f t="shared" si="1"/>
        <v>996.59</v>
      </c>
      <c r="H20" s="13">
        <v>3000</v>
      </c>
      <c r="I20" s="109">
        <v>273574</v>
      </c>
      <c r="J20" s="50">
        <v>45842</v>
      </c>
      <c r="K20" s="13">
        <f>июн.25!K20+июл.25!H20-июл.25!G20</f>
        <v>1913.9800000000005</v>
      </c>
    </row>
    <row r="21" spans="1:11" x14ac:dyDescent="0.25">
      <c r="A21" s="15"/>
      <c r="B21" s="109">
        <v>14</v>
      </c>
      <c r="C21" s="12">
        <v>140939</v>
      </c>
      <c r="D21" s="12">
        <v>141751</v>
      </c>
      <c r="E21" s="13">
        <f t="shared" si="0"/>
        <v>812</v>
      </c>
      <c r="F21" s="68">
        <v>6.19</v>
      </c>
      <c r="G21" s="13">
        <f t="shared" si="1"/>
        <v>5026.2800000000007</v>
      </c>
      <c r="H21" s="13">
        <v>3000</v>
      </c>
      <c r="I21" s="109">
        <v>208068</v>
      </c>
      <c r="J21" s="50">
        <v>45841</v>
      </c>
      <c r="K21" s="13">
        <f>июн.25!K21+июл.25!H21-июл.25!G21</f>
        <v>3448.1000000000004</v>
      </c>
    </row>
    <row r="22" spans="1:11" x14ac:dyDescent="0.25">
      <c r="A22" s="111"/>
      <c r="B22" s="109">
        <v>15</v>
      </c>
      <c r="C22" s="12"/>
      <c r="D22" s="12"/>
      <c r="E22" s="13">
        <f t="shared" si="0"/>
        <v>0</v>
      </c>
      <c r="F22" s="12">
        <v>8.25</v>
      </c>
      <c r="G22" s="13">
        <f t="shared" si="1"/>
        <v>0</v>
      </c>
      <c r="H22" s="13"/>
      <c r="I22" s="109"/>
      <c r="J22" s="50"/>
      <c r="K22" s="13">
        <f>июн.25!K22+июл.25!H22-июл.25!G22</f>
        <v>0</v>
      </c>
    </row>
    <row r="23" spans="1:11" x14ac:dyDescent="0.25">
      <c r="A23" s="16"/>
      <c r="B23" s="109">
        <v>16</v>
      </c>
      <c r="C23" s="12"/>
      <c r="D23" s="12"/>
      <c r="E23" s="13">
        <f t="shared" si="0"/>
        <v>0</v>
      </c>
      <c r="F23" s="12">
        <v>8.25</v>
      </c>
      <c r="G23" s="13">
        <f t="shared" si="1"/>
        <v>0</v>
      </c>
      <c r="H23" s="13"/>
      <c r="I23" s="109"/>
      <c r="J23" s="50"/>
      <c r="K23" s="13">
        <f>июн.25!K23+июл.25!H23-июл.25!G23</f>
        <v>0</v>
      </c>
    </row>
    <row r="24" spans="1:11" x14ac:dyDescent="0.25">
      <c r="A24" s="51"/>
      <c r="B24" s="109">
        <v>17</v>
      </c>
      <c r="C24" s="12">
        <v>165384</v>
      </c>
      <c r="D24" s="12">
        <v>166325</v>
      </c>
      <c r="E24" s="13">
        <f t="shared" si="0"/>
        <v>941</v>
      </c>
      <c r="F24" s="68">
        <v>6.19</v>
      </c>
      <c r="G24" s="13">
        <f t="shared" si="1"/>
        <v>5824.79</v>
      </c>
      <c r="H24" s="13">
        <v>4960.71</v>
      </c>
      <c r="I24" s="109">
        <v>980533</v>
      </c>
      <c r="J24" s="50">
        <v>45848</v>
      </c>
      <c r="K24" s="13">
        <f>июн.25!K24+июл.25!H24-июл.25!G24</f>
        <v>8616.16</v>
      </c>
    </row>
    <row r="25" spans="1:11" x14ac:dyDescent="0.25">
      <c r="A25" s="111"/>
      <c r="B25" s="109">
        <v>18</v>
      </c>
      <c r="C25" s="12">
        <v>24136</v>
      </c>
      <c r="D25" s="12">
        <v>24467</v>
      </c>
      <c r="E25" s="13">
        <f t="shared" si="0"/>
        <v>331</v>
      </c>
      <c r="F25" s="13">
        <v>8.25</v>
      </c>
      <c r="G25" s="13">
        <f t="shared" si="1"/>
        <v>2730.75</v>
      </c>
      <c r="H25" s="13">
        <v>5000</v>
      </c>
      <c r="I25" s="109">
        <v>620585</v>
      </c>
      <c r="J25" s="50">
        <v>45840</v>
      </c>
      <c r="K25" s="13">
        <f>июн.25!K25+июл.25!H25-июл.25!G25</f>
        <v>-1957.4899999999989</v>
      </c>
    </row>
    <row r="26" spans="1:11" x14ac:dyDescent="0.25">
      <c r="A26" s="111"/>
      <c r="B26" s="109">
        <v>19</v>
      </c>
      <c r="C26" s="12">
        <v>7991</v>
      </c>
      <c r="D26" s="12">
        <v>8108</v>
      </c>
      <c r="E26" s="13">
        <f t="shared" si="0"/>
        <v>117</v>
      </c>
      <c r="F26" s="13">
        <v>8.25</v>
      </c>
      <c r="G26" s="13">
        <f t="shared" si="1"/>
        <v>965.25</v>
      </c>
      <c r="H26" s="13"/>
      <c r="I26" s="109"/>
      <c r="J26" s="50"/>
      <c r="K26" s="13">
        <f>июн.25!K26+июл.25!H26-июл.25!G26</f>
        <v>-1386.8000000000002</v>
      </c>
    </row>
    <row r="27" spans="1:11" x14ac:dyDescent="0.25">
      <c r="A27" s="15"/>
      <c r="B27" s="109">
        <v>20</v>
      </c>
      <c r="C27" s="12">
        <v>9462</v>
      </c>
      <c r="D27" s="12">
        <v>9659</v>
      </c>
      <c r="E27" s="13">
        <f t="shared" si="0"/>
        <v>197</v>
      </c>
      <c r="F27" s="68">
        <v>6.19</v>
      </c>
      <c r="G27" s="13">
        <f t="shared" si="1"/>
        <v>1219.43</v>
      </c>
      <c r="H27" s="13">
        <v>1031</v>
      </c>
      <c r="I27" s="109">
        <v>430143</v>
      </c>
      <c r="J27" s="50">
        <v>45853</v>
      </c>
      <c r="K27" s="13">
        <f>июн.25!K27+июл.25!H27-июл.25!G27</f>
        <v>-1236.9599999999998</v>
      </c>
    </row>
    <row r="28" spans="1:11" x14ac:dyDescent="0.25">
      <c r="A28" s="111"/>
      <c r="B28" s="109">
        <v>21</v>
      </c>
      <c r="C28" s="12">
        <v>1143</v>
      </c>
      <c r="D28" s="12">
        <v>1149</v>
      </c>
      <c r="E28" s="13">
        <f t="shared" si="0"/>
        <v>6</v>
      </c>
      <c r="F28" s="13">
        <v>8.25</v>
      </c>
      <c r="G28" s="13">
        <f t="shared" si="1"/>
        <v>49.5</v>
      </c>
      <c r="H28" s="13"/>
      <c r="I28" s="109"/>
      <c r="J28" s="50"/>
      <c r="K28" s="13">
        <f>июн.25!K28+июл.25!H28-июл.25!G28</f>
        <v>318.55999999999995</v>
      </c>
    </row>
    <row r="29" spans="1:11" x14ac:dyDescent="0.25">
      <c r="A29" s="111"/>
      <c r="B29" s="109">
        <v>22</v>
      </c>
      <c r="C29" s="12">
        <v>30344</v>
      </c>
      <c r="D29" s="12">
        <v>30558</v>
      </c>
      <c r="E29" s="13">
        <f t="shared" si="0"/>
        <v>214</v>
      </c>
      <c r="F29" s="70">
        <v>6.19</v>
      </c>
      <c r="G29" s="13">
        <f t="shared" si="1"/>
        <v>1324.66</v>
      </c>
      <c r="H29" s="13">
        <v>5000</v>
      </c>
      <c r="I29" s="109">
        <v>342881</v>
      </c>
      <c r="J29" s="50">
        <v>45852</v>
      </c>
      <c r="K29" s="13">
        <f>июн.25!K29+июл.25!H29-июл.25!G29</f>
        <v>-455.46999999999957</v>
      </c>
    </row>
    <row r="30" spans="1:11" x14ac:dyDescent="0.25">
      <c r="A30" s="111"/>
      <c r="B30" s="109">
        <v>23</v>
      </c>
      <c r="C30" s="12"/>
      <c r="D30" s="12"/>
      <c r="E30" s="13">
        <f t="shared" si="0"/>
        <v>0</v>
      </c>
      <c r="F30" s="13">
        <v>8.25</v>
      </c>
      <c r="G30" s="13">
        <f t="shared" si="1"/>
        <v>0</v>
      </c>
      <c r="H30" s="13"/>
      <c r="I30" s="109"/>
      <c r="J30" s="50"/>
      <c r="K30" s="13">
        <f>июн.25!K30+июл.25!H30-июл.25!G30</f>
        <v>0</v>
      </c>
    </row>
    <row r="31" spans="1:11" x14ac:dyDescent="0.25">
      <c r="A31" s="111"/>
      <c r="B31" s="109">
        <v>24</v>
      </c>
      <c r="C31" s="12"/>
      <c r="D31" s="12"/>
      <c r="E31" s="13">
        <f t="shared" si="0"/>
        <v>0</v>
      </c>
      <c r="F31" s="13">
        <v>8.25</v>
      </c>
      <c r="G31" s="13">
        <f t="shared" si="1"/>
        <v>0</v>
      </c>
      <c r="H31" s="13"/>
      <c r="I31" s="109"/>
      <c r="J31" s="50"/>
      <c r="K31" s="13">
        <f>июн.25!K31+июл.25!H31-июл.25!G31</f>
        <v>0</v>
      </c>
    </row>
    <row r="32" spans="1:11" x14ac:dyDescent="0.25">
      <c r="A32" s="15"/>
      <c r="B32" s="109">
        <v>25</v>
      </c>
      <c r="C32" s="12">
        <v>5288</v>
      </c>
      <c r="D32" s="12">
        <v>5360</v>
      </c>
      <c r="E32" s="13">
        <f t="shared" si="0"/>
        <v>72</v>
      </c>
      <c r="F32" s="70">
        <v>6.19</v>
      </c>
      <c r="G32" s="13">
        <f t="shared" si="1"/>
        <v>445.68</v>
      </c>
      <c r="H32" s="13">
        <v>1000</v>
      </c>
      <c r="I32" s="109">
        <v>116158</v>
      </c>
      <c r="J32" s="50">
        <v>45841</v>
      </c>
      <c r="K32" s="13">
        <f>июн.25!K32+июл.25!H32-июл.25!G32</f>
        <v>3971.0800000000004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6.19</v>
      </c>
      <c r="G33" s="13">
        <f t="shared" si="1"/>
        <v>0</v>
      </c>
      <c r="H33" s="13"/>
      <c r="I33" s="109"/>
      <c r="J33" s="50"/>
      <c r="K33" s="13">
        <f>июн.25!K33+июл.25!H33-июл.25!G33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0"/>
        <v>0</v>
      </c>
      <c r="F34" s="13">
        <v>8.25</v>
      </c>
      <c r="G34" s="13">
        <f t="shared" si="1"/>
        <v>0</v>
      </c>
      <c r="H34" s="13"/>
      <c r="I34" s="109"/>
      <c r="J34" s="50"/>
      <c r="K34" s="13">
        <f>июн.25!K34+июл.25!H34-июл.25!G34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0"/>
        <v>0</v>
      </c>
      <c r="F35" s="13">
        <v>8.25</v>
      </c>
      <c r="G35" s="13">
        <f t="shared" si="1"/>
        <v>0</v>
      </c>
      <c r="H35" s="13"/>
      <c r="I35" s="109"/>
      <c r="J35" s="50"/>
      <c r="K35" s="13">
        <f>июн.25!K35+июл.25!H35-июл.25!G35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0"/>
        <v>0</v>
      </c>
      <c r="F36" s="13">
        <v>8.25</v>
      </c>
      <c r="G36" s="13">
        <f t="shared" si="1"/>
        <v>0</v>
      </c>
      <c r="H36" s="13"/>
      <c r="I36" s="109"/>
      <c r="J36" s="50"/>
      <c r="K36" s="13">
        <f>июн.25!K36+июл.25!H36-июл.25!G36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0"/>
        <v>0</v>
      </c>
      <c r="F37" s="13">
        <v>8.25</v>
      </c>
      <c r="G37" s="13">
        <f t="shared" si="1"/>
        <v>0</v>
      </c>
      <c r="H37" s="13"/>
      <c r="I37" s="109"/>
      <c r="J37" s="50"/>
      <c r="K37" s="13">
        <f>июн.25!K37+июл.25!H37-июл.25!G37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0"/>
        <v>0</v>
      </c>
      <c r="F38" s="13">
        <v>8.25</v>
      </c>
      <c r="G38" s="13">
        <f t="shared" si="1"/>
        <v>0</v>
      </c>
      <c r="H38" s="13"/>
      <c r="I38" s="109"/>
      <c r="J38" s="50"/>
      <c r="K38" s="13">
        <f>июн.25!K38+июл.25!H38-июл.25!G38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8.25</v>
      </c>
      <c r="G39" s="13">
        <f t="shared" si="1"/>
        <v>0</v>
      </c>
      <c r="H39" s="13"/>
      <c r="I39" s="109"/>
      <c r="J39" s="50"/>
      <c r="K39" s="13">
        <f>июн.25!K39+июл.25!H39-июл.25!G39</f>
        <v>0</v>
      </c>
    </row>
    <row r="40" spans="1:11" x14ac:dyDescent="0.25">
      <c r="A40" s="111"/>
      <c r="B40" s="109">
        <v>35</v>
      </c>
      <c r="C40" s="12"/>
      <c r="D40" s="12"/>
      <c r="E40" s="13">
        <f t="shared" si="0"/>
        <v>0</v>
      </c>
      <c r="F40" s="13">
        <v>8.25</v>
      </c>
      <c r="G40" s="13">
        <f t="shared" si="1"/>
        <v>0</v>
      </c>
      <c r="H40" s="13"/>
      <c r="I40" s="109"/>
      <c r="J40" s="50"/>
      <c r="K40" s="13">
        <f>июн.25!K40+июл.25!H40-июл.25!G40</f>
        <v>0</v>
      </c>
    </row>
    <row r="41" spans="1:11" x14ac:dyDescent="0.25">
      <c r="A41" s="111"/>
      <c r="B41" s="109">
        <v>36</v>
      </c>
      <c r="C41" s="12">
        <v>26605</v>
      </c>
      <c r="D41" s="12">
        <v>26703</v>
      </c>
      <c r="E41" s="13">
        <f t="shared" si="0"/>
        <v>98</v>
      </c>
      <c r="F41" s="13">
        <v>8.25</v>
      </c>
      <c r="G41" s="13">
        <f t="shared" si="1"/>
        <v>808.5</v>
      </c>
      <c r="H41" s="13"/>
      <c r="I41" s="109"/>
      <c r="J41" s="50"/>
      <c r="K41" s="13">
        <f>июн.25!K41+июл.25!H41-июл.25!G41</f>
        <v>4162.8199999999979</v>
      </c>
    </row>
    <row r="42" spans="1:11" x14ac:dyDescent="0.25">
      <c r="A42" s="111"/>
      <c r="B42" s="109">
        <v>37</v>
      </c>
      <c r="C42" s="12">
        <v>126036</v>
      </c>
      <c r="D42" s="12">
        <v>126226</v>
      </c>
      <c r="E42" s="13">
        <f t="shared" si="0"/>
        <v>190</v>
      </c>
      <c r="F42" s="13">
        <v>8.25</v>
      </c>
      <c r="G42" s="13">
        <f t="shared" si="1"/>
        <v>1567.5</v>
      </c>
      <c r="H42" s="13">
        <v>3000</v>
      </c>
      <c r="I42" s="109">
        <v>287026</v>
      </c>
      <c r="J42" s="50">
        <v>45863</v>
      </c>
      <c r="K42" s="13">
        <f>июн.25!K42+июл.25!H42-июл.25!G42</f>
        <v>-24140.989999999998</v>
      </c>
    </row>
    <row r="43" spans="1:11" x14ac:dyDescent="0.25">
      <c r="A43" s="111"/>
      <c r="B43" s="109">
        <v>38</v>
      </c>
      <c r="C43" s="12">
        <v>1183</v>
      </c>
      <c r="D43" s="12">
        <v>1183</v>
      </c>
      <c r="E43" s="13">
        <f t="shared" si="0"/>
        <v>0</v>
      </c>
      <c r="F43" s="13">
        <v>8.25</v>
      </c>
      <c r="G43" s="13">
        <f t="shared" si="1"/>
        <v>0</v>
      </c>
      <c r="H43" s="13"/>
      <c r="I43" s="109"/>
      <c r="J43" s="50"/>
      <c r="K43" s="13">
        <f>июн.25!K43+июл.25!H43-июл.25!G43</f>
        <v>-733</v>
      </c>
    </row>
    <row r="44" spans="1:11" x14ac:dyDescent="0.25">
      <c r="A44" s="111"/>
      <c r="B44" s="109">
        <v>39</v>
      </c>
      <c r="C44" s="12">
        <v>22130</v>
      </c>
      <c r="D44" s="12">
        <v>22368</v>
      </c>
      <c r="E44" s="13">
        <f t="shared" si="0"/>
        <v>238</v>
      </c>
      <c r="F44" s="70">
        <v>0</v>
      </c>
      <c r="G44" s="13">
        <f t="shared" si="1"/>
        <v>0</v>
      </c>
      <c r="H44" s="13"/>
      <c r="I44" s="109"/>
      <c r="J44" s="50"/>
      <c r="K44" s="13">
        <f>июн.25!K44+июл.25!H44-июл.25!G44</f>
        <v>5302.5</v>
      </c>
    </row>
    <row r="45" spans="1:11" x14ac:dyDescent="0.25">
      <c r="A45" s="111"/>
      <c r="B45" s="109">
        <v>40</v>
      </c>
      <c r="C45" s="12">
        <v>6524</v>
      </c>
      <c r="D45" s="12">
        <v>6751</v>
      </c>
      <c r="E45" s="13">
        <f t="shared" si="0"/>
        <v>227</v>
      </c>
      <c r="F45" s="13">
        <v>8.25</v>
      </c>
      <c r="G45" s="13">
        <f t="shared" si="1"/>
        <v>1872.75</v>
      </c>
      <c r="H45" s="13"/>
      <c r="I45" s="109"/>
      <c r="J45" s="50"/>
      <c r="K45" s="13">
        <f>июн.25!K45+июл.25!H45-июл.25!G45</f>
        <v>-2521.96</v>
      </c>
    </row>
    <row r="46" spans="1:11" x14ac:dyDescent="0.25">
      <c r="A46" s="111"/>
      <c r="B46" s="109">
        <v>41</v>
      </c>
      <c r="C46" s="12">
        <v>9996</v>
      </c>
      <c r="D46" s="12">
        <v>10273</v>
      </c>
      <c r="E46" s="13">
        <f t="shared" si="0"/>
        <v>277</v>
      </c>
      <c r="F46" s="68">
        <v>6.19</v>
      </c>
      <c r="G46" s="13">
        <f t="shared" si="1"/>
        <v>1714.63</v>
      </c>
      <c r="H46" s="13">
        <v>5000</v>
      </c>
      <c r="I46" s="109">
        <v>336245</v>
      </c>
      <c r="J46" s="50">
        <v>45845</v>
      </c>
      <c r="K46" s="13">
        <f>июн.25!K46+июл.25!H46-июл.25!G46</f>
        <v>5043.21</v>
      </c>
    </row>
    <row r="47" spans="1:11" x14ac:dyDescent="0.25">
      <c r="A47" s="111"/>
      <c r="B47" s="109">
        <v>42</v>
      </c>
      <c r="C47" s="12">
        <v>78323</v>
      </c>
      <c r="D47" s="12">
        <v>78549</v>
      </c>
      <c r="E47" s="13">
        <f t="shared" si="0"/>
        <v>226</v>
      </c>
      <c r="F47" s="13">
        <v>8.25</v>
      </c>
      <c r="G47" s="13">
        <f t="shared" si="1"/>
        <v>1864.5</v>
      </c>
      <c r="H47" s="13">
        <v>2719.43</v>
      </c>
      <c r="I47" s="109">
        <v>896385</v>
      </c>
      <c r="J47" s="50">
        <v>45863</v>
      </c>
      <c r="K47" s="13">
        <f>июн.25!K47+июл.25!H47-июл.25!G47</f>
        <v>2386.8999999999987</v>
      </c>
    </row>
    <row r="48" spans="1:11" x14ac:dyDescent="0.25">
      <c r="A48" s="111"/>
      <c r="B48" s="109">
        <v>43</v>
      </c>
      <c r="C48" s="12">
        <v>10338</v>
      </c>
      <c r="D48" s="12">
        <v>10728</v>
      </c>
      <c r="E48" s="13">
        <f t="shared" si="0"/>
        <v>390</v>
      </c>
      <c r="F48" s="68">
        <v>6.19</v>
      </c>
      <c r="G48" s="13">
        <f t="shared" si="1"/>
        <v>2414.1000000000004</v>
      </c>
      <c r="H48" s="13"/>
      <c r="I48" s="109"/>
      <c r="J48" s="50"/>
      <c r="K48" s="13">
        <f>июн.25!K48+июл.25!H48-июл.25!G48</f>
        <v>4743.53</v>
      </c>
    </row>
    <row r="49" spans="1:11" x14ac:dyDescent="0.25">
      <c r="A49" s="111"/>
      <c r="B49" s="109">
        <v>44</v>
      </c>
      <c r="C49" s="12"/>
      <c r="D49" s="12"/>
      <c r="E49" s="13">
        <f t="shared" si="0"/>
        <v>0</v>
      </c>
      <c r="F49" s="13">
        <v>8.25</v>
      </c>
      <c r="G49" s="13">
        <f t="shared" si="1"/>
        <v>0</v>
      </c>
      <c r="H49" s="13"/>
      <c r="I49" s="109"/>
      <c r="J49" s="50"/>
      <c r="K49" s="13">
        <f>июн.25!K49+июл.25!H49-июл.25!G49</f>
        <v>0</v>
      </c>
    </row>
    <row r="50" spans="1:11" x14ac:dyDescent="0.25">
      <c r="A50" s="111"/>
      <c r="B50" s="109">
        <v>45</v>
      </c>
      <c r="C50" s="12">
        <v>30</v>
      </c>
      <c r="D50" s="12">
        <v>30</v>
      </c>
      <c r="E50" s="13">
        <f t="shared" si="0"/>
        <v>0</v>
      </c>
      <c r="F50" s="13">
        <v>8.25</v>
      </c>
      <c r="G50" s="13">
        <f t="shared" si="1"/>
        <v>0</v>
      </c>
      <c r="H50" s="13"/>
      <c r="I50" s="109"/>
      <c r="J50" s="50"/>
      <c r="K50" s="13">
        <f>июн.25!K50+июл.25!H50-июл.25!G50</f>
        <v>-21.990000000000002</v>
      </c>
    </row>
    <row r="51" spans="1:11" x14ac:dyDescent="0.25">
      <c r="A51" s="111"/>
      <c r="B51" s="109">
        <v>46</v>
      </c>
      <c r="C51" s="12">
        <v>12121</v>
      </c>
      <c r="D51" s="12">
        <v>12402</v>
      </c>
      <c r="E51" s="13">
        <f t="shared" si="0"/>
        <v>281</v>
      </c>
      <c r="F51" s="68">
        <v>6.19</v>
      </c>
      <c r="G51" s="13">
        <f t="shared" si="1"/>
        <v>1739.39</v>
      </c>
      <c r="H51" s="13"/>
      <c r="I51" s="109"/>
      <c r="J51" s="50"/>
      <c r="K51" s="13">
        <f>июн.25!K51+июл.25!H51-июл.25!G51</f>
        <v>-1042.7600000000002</v>
      </c>
    </row>
    <row r="52" spans="1:11" x14ac:dyDescent="0.25">
      <c r="A52" s="111"/>
      <c r="B52" s="109">
        <v>47</v>
      </c>
      <c r="C52" s="12">
        <v>9522</v>
      </c>
      <c r="D52" s="12">
        <v>9675</v>
      </c>
      <c r="E52" s="13">
        <f t="shared" si="0"/>
        <v>153</v>
      </c>
      <c r="F52" s="13">
        <v>8.25</v>
      </c>
      <c r="G52" s="13">
        <f t="shared" si="1"/>
        <v>1262.25</v>
      </c>
      <c r="H52" s="13">
        <v>1000</v>
      </c>
      <c r="I52" s="109">
        <v>749226</v>
      </c>
      <c r="J52" s="50">
        <v>45845</v>
      </c>
      <c r="K52" s="13">
        <f>июн.25!K52+июл.25!H52-июл.25!G52</f>
        <v>-683.33000000000015</v>
      </c>
    </row>
    <row r="53" spans="1:11" x14ac:dyDescent="0.25">
      <c r="A53" s="115"/>
      <c r="B53" s="109">
        <v>48</v>
      </c>
      <c r="C53" s="12">
        <v>15485</v>
      </c>
      <c r="D53" s="12">
        <v>15704</v>
      </c>
      <c r="E53" s="13">
        <f t="shared" si="0"/>
        <v>219</v>
      </c>
      <c r="F53" s="68">
        <v>6.19</v>
      </c>
      <c r="G53" s="13">
        <f t="shared" si="1"/>
        <v>1355.6100000000001</v>
      </c>
      <c r="H53" s="13"/>
      <c r="I53" s="109"/>
      <c r="J53" s="50"/>
      <c r="K53" s="13">
        <f>июн.25!K53+июл.25!H53-июл.25!G53</f>
        <v>758.94</v>
      </c>
    </row>
    <row r="54" spans="1:11" x14ac:dyDescent="0.25">
      <c r="A54" s="111"/>
      <c r="B54" s="109">
        <v>49</v>
      </c>
      <c r="C54" s="12">
        <v>700</v>
      </c>
      <c r="D54" s="12">
        <v>825</v>
      </c>
      <c r="E54" s="13">
        <f t="shared" si="0"/>
        <v>125</v>
      </c>
      <c r="F54" s="13">
        <v>8.25</v>
      </c>
      <c r="G54" s="13">
        <f t="shared" si="1"/>
        <v>1031.25</v>
      </c>
      <c r="H54" s="13"/>
      <c r="I54" s="109"/>
      <c r="J54" s="50"/>
      <c r="K54" s="13">
        <f>июн.25!K54+июл.25!H54-июл.25!G54</f>
        <v>-1983.68</v>
      </c>
    </row>
    <row r="55" spans="1:11" x14ac:dyDescent="0.25">
      <c r="A55" s="111"/>
      <c r="B55" s="109">
        <v>50</v>
      </c>
      <c r="C55" s="12">
        <v>1570</v>
      </c>
      <c r="D55" s="12">
        <v>1657</v>
      </c>
      <c r="E55" s="13">
        <f t="shared" si="0"/>
        <v>87</v>
      </c>
      <c r="F55" s="13">
        <v>8.25</v>
      </c>
      <c r="G55" s="13">
        <f t="shared" si="1"/>
        <v>717.75</v>
      </c>
      <c r="H55" s="13"/>
      <c r="I55" s="109"/>
      <c r="J55" s="50"/>
      <c r="K55" s="13">
        <f>июн.25!K55+июл.25!H55-июл.25!G55</f>
        <v>664.97</v>
      </c>
    </row>
    <row r="56" spans="1:11" x14ac:dyDescent="0.25">
      <c r="A56" s="111"/>
      <c r="B56" s="109">
        <v>51</v>
      </c>
      <c r="C56" s="12"/>
      <c r="D56" s="12"/>
      <c r="E56" s="13">
        <f t="shared" si="0"/>
        <v>0</v>
      </c>
      <c r="F56" s="13">
        <v>8.25</v>
      </c>
      <c r="G56" s="13">
        <f t="shared" si="1"/>
        <v>0</v>
      </c>
      <c r="H56" s="13"/>
      <c r="I56" s="109"/>
      <c r="J56" s="50"/>
      <c r="K56" s="13">
        <f>июн.25!K56+июл.25!H56-июл.25!G56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0"/>
        <v>0</v>
      </c>
      <c r="F57" s="13">
        <v>8.25</v>
      </c>
      <c r="G57" s="13">
        <f t="shared" si="1"/>
        <v>0</v>
      </c>
      <c r="H57" s="13"/>
      <c r="I57" s="109"/>
      <c r="J57" s="50"/>
      <c r="K57" s="13">
        <f>июн.25!K57+июл.25!H57-июл.25!G57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0"/>
        <v>0</v>
      </c>
      <c r="F58" s="13">
        <v>8.25</v>
      </c>
      <c r="G58" s="13">
        <f t="shared" si="1"/>
        <v>0</v>
      </c>
      <c r="H58" s="13"/>
      <c r="I58" s="109"/>
      <c r="J58" s="50"/>
      <c r="K58" s="13">
        <f>июн.25!K58+июл.25!H58-июл.25!G58</f>
        <v>0</v>
      </c>
    </row>
    <row r="59" spans="1:11" x14ac:dyDescent="0.25">
      <c r="A59" s="115"/>
      <c r="B59" s="114">
        <v>54</v>
      </c>
      <c r="C59" s="12">
        <v>111696</v>
      </c>
      <c r="D59" s="12">
        <v>112440</v>
      </c>
      <c r="E59" s="13">
        <f t="shared" si="0"/>
        <v>744</v>
      </c>
      <c r="F59" s="70">
        <v>6.19</v>
      </c>
      <c r="G59" s="13">
        <f t="shared" si="1"/>
        <v>4605.3600000000006</v>
      </c>
      <c r="H59" s="13">
        <v>3580.74</v>
      </c>
      <c r="I59" s="109">
        <v>857452</v>
      </c>
      <c r="J59" s="50">
        <v>45859</v>
      </c>
      <c r="K59" s="13">
        <f>июн.25!K59+июл.25!H59-июл.25!G59</f>
        <v>-4605.3600000000006</v>
      </c>
    </row>
    <row r="60" spans="1:11" x14ac:dyDescent="0.25">
      <c r="A60" s="111"/>
      <c r="B60" s="109">
        <v>55</v>
      </c>
      <c r="C60" s="12"/>
      <c r="D60" s="12"/>
      <c r="E60" s="13">
        <f t="shared" si="0"/>
        <v>0</v>
      </c>
      <c r="F60" s="13">
        <v>8.25</v>
      </c>
      <c r="G60" s="13">
        <f t="shared" si="1"/>
        <v>0</v>
      </c>
      <c r="H60" s="13"/>
      <c r="I60" s="109"/>
      <c r="J60" s="50"/>
      <c r="K60" s="13">
        <f>июн.25!K60+июл.25!H60-июл.25!G60</f>
        <v>0</v>
      </c>
    </row>
    <row r="61" spans="1:11" x14ac:dyDescent="0.25">
      <c r="A61" s="111"/>
      <c r="B61" s="109">
        <v>56</v>
      </c>
      <c r="C61" s="12">
        <v>1729</v>
      </c>
      <c r="D61" s="12">
        <v>1752</v>
      </c>
      <c r="E61" s="13">
        <f t="shared" si="0"/>
        <v>23</v>
      </c>
      <c r="F61" s="13">
        <v>8.25</v>
      </c>
      <c r="G61" s="13">
        <f t="shared" si="1"/>
        <v>189.75</v>
      </c>
      <c r="H61" s="13"/>
      <c r="I61" s="109"/>
      <c r="J61" s="50"/>
      <c r="K61" s="13">
        <f>июн.25!K61+июл.25!H61-июл.25!G61</f>
        <v>-2124.87</v>
      </c>
    </row>
    <row r="62" spans="1:11" x14ac:dyDescent="0.25">
      <c r="A62" s="111"/>
      <c r="B62" s="109">
        <v>57</v>
      </c>
      <c r="C62" s="12">
        <v>25749</v>
      </c>
      <c r="D62" s="12">
        <v>26040</v>
      </c>
      <c r="E62" s="13">
        <f t="shared" si="0"/>
        <v>291</v>
      </c>
      <c r="F62" s="70">
        <v>6.19</v>
      </c>
      <c r="G62" s="13">
        <f t="shared" si="1"/>
        <v>1801.2900000000002</v>
      </c>
      <c r="H62" s="13"/>
      <c r="I62" s="109"/>
      <c r="J62" s="50"/>
      <c r="K62" s="13">
        <f>июн.25!K62+июл.25!H62-июл.25!G62</f>
        <v>11653.29</v>
      </c>
    </row>
    <row r="63" spans="1:11" x14ac:dyDescent="0.25">
      <c r="A63" s="111"/>
      <c r="B63" s="109">
        <v>58</v>
      </c>
      <c r="C63" s="12">
        <v>23702</v>
      </c>
      <c r="D63" s="12">
        <v>23959</v>
      </c>
      <c r="E63" s="13">
        <f t="shared" si="0"/>
        <v>257</v>
      </c>
      <c r="F63" s="70">
        <v>6.19</v>
      </c>
      <c r="G63" s="13">
        <f t="shared" si="1"/>
        <v>1590.8300000000002</v>
      </c>
      <c r="H63" s="13"/>
      <c r="I63" s="109"/>
      <c r="J63" s="50"/>
      <c r="K63" s="13">
        <f>июн.25!K63+июл.25!H63-июл.25!G63</f>
        <v>7914.9400000000005</v>
      </c>
    </row>
    <row r="64" spans="1:11" x14ac:dyDescent="0.25">
      <c r="A64" s="17"/>
      <c r="B64" s="109">
        <v>60</v>
      </c>
      <c r="C64" s="12">
        <v>3142</v>
      </c>
      <c r="D64" s="12">
        <v>3286</v>
      </c>
      <c r="E64" s="13">
        <f t="shared" si="0"/>
        <v>144</v>
      </c>
      <c r="F64" s="13">
        <v>8.25</v>
      </c>
      <c r="G64" s="13">
        <f t="shared" si="1"/>
        <v>1188</v>
      </c>
      <c r="H64" s="13">
        <v>2081.7199999999998</v>
      </c>
      <c r="I64" s="109">
        <v>513295</v>
      </c>
      <c r="J64" s="50">
        <v>45845</v>
      </c>
      <c r="K64" s="13">
        <f>июн.25!K64+июл.25!H64-июл.25!G64</f>
        <v>-1473.8700000000003</v>
      </c>
    </row>
    <row r="65" spans="1:11" x14ac:dyDescent="0.25">
      <c r="A65" s="115"/>
      <c r="B65" s="109">
        <v>61</v>
      </c>
      <c r="C65" s="12">
        <v>70581</v>
      </c>
      <c r="D65" s="12">
        <v>70699</v>
      </c>
      <c r="E65" s="13">
        <f t="shared" si="0"/>
        <v>118</v>
      </c>
      <c r="F65" s="68">
        <v>6.19</v>
      </c>
      <c r="G65" s="13">
        <f t="shared" si="1"/>
        <v>730.42000000000007</v>
      </c>
      <c r="H65" s="13"/>
      <c r="I65" s="109"/>
      <c r="J65" s="50"/>
      <c r="K65" s="13">
        <f>июн.25!K65+июл.25!H65-июл.25!G65</f>
        <v>17454.490000000005</v>
      </c>
    </row>
    <row r="66" spans="1:11" x14ac:dyDescent="0.25">
      <c r="A66" s="111"/>
      <c r="B66" s="109">
        <v>62</v>
      </c>
      <c r="C66" s="12">
        <v>15286</v>
      </c>
      <c r="D66" s="12">
        <v>15286</v>
      </c>
      <c r="E66" s="13">
        <f t="shared" si="0"/>
        <v>0</v>
      </c>
      <c r="F66" s="13">
        <v>8.25</v>
      </c>
      <c r="G66" s="13">
        <f t="shared" si="1"/>
        <v>0</v>
      </c>
      <c r="H66" s="13">
        <v>10000</v>
      </c>
      <c r="I66" s="109">
        <v>20488</v>
      </c>
      <c r="J66" s="50">
        <v>45845</v>
      </c>
      <c r="K66" s="13">
        <f>июн.25!K66+июл.25!H66-июл.25!G66</f>
        <v>-8368.98</v>
      </c>
    </row>
    <row r="67" spans="1:11" x14ac:dyDescent="0.25">
      <c r="A67" s="115"/>
      <c r="B67" s="109">
        <v>63</v>
      </c>
      <c r="C67" s="12">
        <v>10963</v>
      </c>
      <c r="D67" s="12">
        <v>10963</v>
      </c>
      <c r="E67" s="13">
        <f t="shared" si="0"/>
        <v>0</v>
      </c>
      <c r="F67" s="68">
        <v>6.19</v>
      </c>
      <c r="G67" s="13">
        <f t="shared" si="1"/>
        <v>0</v>
      </c>
      <c r="H67" s="13"/>
      <c r="I67" s="109"/>
      <c r="J67" s="50"/>
      <c r="K67" s="13">
        <f>июн.25!K67+июл.25!H67-июл.25!G67</f>
        <v>491.58999999999992</v>
      </c>
    </row>
    <row r="68" spans="1:11" x14ac:dyDescent="0.25">
      <c r="A68" s="111"/>
      <c r="B68" s="109">
        <v>64</v>
      </c>
      <c r="C68" s="12">
        <v>20887</v>
      </c>
      <c r="D68" s="12">
        <v>21200</v>
      </c>
      <c r="E68" s="13">
        <f t="shared" si="0"/>
        <v>313</v>
      </c>
      <c r="F68" s="68">
        <v>6.19</v>
      </c>
      <c r="G68" s="13">
        <f t="shared" si="1"/>
        <v>1937.47</v>
      </c>
      <c r="H68" s="13"/>
      <c r="I68" s="109"/>
      <c r="J68" s="50"/>
      <c r="K68" s="13">
        <f>июн.25!K68+июл.25!H68-июл.25!G68</f>
        <v>-230.75999999999954</v>
      </c>
    </row>
    <row r="69" spans="1:11" x14ac:dyDescent="0.25">
      <c r="A69" s="111"/>
      <c r="B69" s="109">
        <v>65</v>
      </c>
      <c r="C69" s="12">
        <v>7820</v>
      </c>
      <c r="D69" s="12">
        <v>8171</v>
      </c>
      <c r="E69" s="13">
        <f t="shared" si="0"/>
        <v>351</v>
      </c>
      <c r="F69" s="13">
        <v>8.25</v>
      </c>
      <c r="G69" s="13">
        <f t="shared" si="1"/>
        <v>2895.75</v>
      </c>
      <c r="H69" s="13"/>
      <c r="I69" s="109"/>
      <c r="J69" s="50"/>
      <c r="K69" s="13">
        <f>июн.25!K69+июл.25!H69-июл.25!G69</f>
        <v>-5103.17</v>
      </c>
    </row>
    <row r="70" spans="1:11" x14ac:dyDescent="0.25">
      <c r="A70" s="111"/>
      <c r="B70" s="109">
        <v>67</v>
      </c>
      <c r="C70" s="12">
        <v>11468</v>
      </c>
      <c r="D70" s="12">
        <v>11652</v>
      </c>
      <c r="E70" s="13">
        <f t="shared" si="0"/>
        <v>184</v>
      </c>
      <c r="F70" s="13">
        <v>8.25</v>
      </c>
      <c r="G70" s="13">
        <f t="shared" si="1"/>
        <v>1518</v>
      </c>
      <c r="H70" s="13">
        <v>5200</v>
      </c>
      <c r="I70" s="109">
        <v>23511</v>
      </c>
      <c r="J70" s="50">
        <v>45840</v>
      </c>
      <c r="K70" s="13">
        <f>июн.25!K70+июл.25!H70-июл.25!G70</f>
        <v>-2942.2899999999991</v>
      </c>
    </row>
    <row r="71" spans="1:11" x14ac:dyDescent="0.25">
      <c r="A71" s="111"/>
      <c r="B71" s="109">
        <v>68</v>
      </c>
      <c r="C71" s="12">
        <v>125670</v>
      </c>
      <c r="D71" s="12">
        <v>126072</v>
      </c>
      <c r="E71" s="13">
        <f t="shared" si="0"/>
        <v>402</v>
      </c>
      <c r="F71" s="68">
        <v>6.19</v>
      </c>
      <c r="G71" s="13">
        <f t="shared" si="1"/>
        <v>2488.38</v>
      </c>
      <c r="H71" s="13">
        <v>2441.88</v>
      </c>
      <c r="I71" s="109">
        <v>209189</v>
      </c>
      <c r="J71" s="50">
        <v>45845</v>
      </c>
      <c r="K71" s="13">
        <f>июн.25!K71+июл.25!H71-июл.25!G71</f>
        <v>10541.820000000003</v>
      </c>
    </row>
    <row r="72" spans="1:11" x14ac:dyDescent="0.25">
      <c r="A72" s="111"/>
      <c r="B72" s="109">
        <v>69</v>
      </c>
      <c r="C72" s="12">
        <v>107647</v>
      </c>
      <c r="D72" s="12">
        <v>108108</v>
      </c>
      <c r="E72" s="13">
        <f t="shared" ref="E72:E138" si="2">D72-C72</f>
        <v>461</v>
      </c>
      <c r="F72" s="68">
        <v>6.19</v>
      </c>
      <c r="G72" s="13">
        <f t="shared" ref="G72:G138" si="3">F72*E72</f>
        <v>2853.59</v>
      </c>
      <c r="H72" s="13">
        <v>3195.99</v>
      </c>
      <c r="I72" s="109">
        <v>572151</v>
      </c>
      <c r="J72" s="50">
        <v>45841</v>
      </c>
      <c r="K72" s="13">
        <f>июн.25!K72+июл.25!H72-июл.25!G72</f>
        <v>4349.1200000000008</v>
      </c>
    </row>
    <row r="73" spans="1:11" x14ac:dyDescent="0.25">
      <c r="A73" s="111"/>
      <c r="B73" s="109">
        <v>70</v>
      </c>
      <c r="C73" s="12">
        <v>34599</v>
      </c>
      <c r="D73" s="12">
        <v>34727</v>
      </c>
      <c r="E73" s="13">
        <f t="shared" si="2"/>
        <v>128</v>
      </c>
      <c r="F73" s="68">
        <v>6.19</v>
      </c>
      <c r="G73" s="13">
        <f t="shared" si="3"/>
        <v>792.32</v>
      </c>
      <c r="H73" s="13">
        <v>1000</v>
      </c>
      <c r="I73" s="109">
        <v>317388.36743300001</v>
      </c>
      <c r="J73" s="50" t="s">
        <v>88</v>
      </c>
      <c r="K73" s="13">
        <f>июн.25!K73+июл.25!H73-июл.25!G73</f>
        <v>16788.18</v>
      </c>
    </row>
    <row r="74" spans="1:11" x14ac:dyDescent="0.25">
      <c r="A74" s="111"/>
      <c r="B74" s="109">
        <v>71</v>
      </c>
      <c r="C74" s="12">
        <v>348</v>
      </c>
      <c r="D74" s="12">
        <v>795</v>
      </c>
      <c r="E74" s="13">
        <f t="shared" si="2"/>
        <v>447</v>
      </c>
      <c r="F74" s="68">
        <v>6.19</v>
      </c>
      <c r="G74" s="13">
        <f t="shared" si="3"/>
        <v>2766.9300000000003</v>
      </c>
      <c r="H74" s="13">
        <v>5000</v>
      </c>
      <c r="I74" s="109">
        <v>219233</v>
      </c>
      <c r="J74" s="50">
        <v>45859</v>
      </c>
      <c r="K74" s="13">
        <f>июн.25!K74+июл.25!H74-июл.25!G74</f>
        <v>-1907.8900000000003</v>
      </c>
    </row>
    <row r="75" spans="1:11" x14ac:dyDescent="0.25">
      <c r="A75" s="111"/>
      <c r="B75" s="109">
        <v>72</v>
      </c>
      <c r="C75" s="12">
        <v>9022</v>
      </c>
      <c r="D75" s="12">
        <v>9126</v>
      </c>
      <c r="E75" s="13">
        <f t="shared" si="2"/>
        <v>104</v>
      </c>
      <c r="F75" s="13">
        <v>8.25</v>
      </c>
      <c r="G75" s="13">
        <f t="shared" si="3"/>
        <v>858</v>
      </c>
      <c r="H75" s="13">
        <v>1000</v>
      </c>
      <c r="I75" s="109">
        <v>283434</v>
      </c>
      <c r="J75" s="50">
        <v>45842</v>
      </c>
      <c r="K75" s="13">
        <f>июн.25!K75+июл.25!H75-июл.25!G75</f>
        <v>-768.01</v>
      </c>
    </row>
    <row r="76" spans="1:11" x14ac:dyDescent="0.25">
      <c r="A76" s="111"/>
      <c r="B76" s="109">
        <v>73</v>
      </c>
      <c r="C76" s="12">
        <v>30873</v>
      </c>
      <c r="D76" s="12">
        <v>30934</v>
      </c>
      <c r="E76" s="13">
        <f t="shared" si="2"/>
        <v>61</v>
      </c>
      <c r="F76" s="13">
        <v>8.25</v>
      </c>
      <c r="G76" s="13">
        <f t="shared" si="3"/>
        <v>503.25</v>
      </c>
      <c r="H76" s="13"/>
      <c r="I76" s="109"/>
      <c r="J76" s="50"/>
      <c r="K76" s="13">
        <f>июн.25!K76+июл.25!H76-июл.25!G76</f>
        <v>-3764.16</v>
      </c>
    </row>
    <row r="77" spans="1:11" x14ac:dyDescent="0.25">
      <c r="A77" s="111"/>
      <c r="B77" s="109">
        <v>74</v>
      </c>
      <c r="C77" s="12"/>
      <c r="D77" s="12"/>
      <c r="E77" s="13">
        <f t="shared" si="2"/>
        <v>0</v>
      </c>
      <c r="F77" s="13">
        <v>8.25</v>
      </c>
      <c r="G77" s="13">
        <f t="shared" si="3"/>
        <v>0</v>
      </c>
      <c r="H77" s="13"/>
      <c r="I77" s="109"/>
      <c r="J77" s="50"/>
      <c r="K77" s="13">
        <f>июн.25!K77+июл.25!H77-июл.25!G77</f>
        <v>0</v>
      </c>
    </row>
    <row r="78" spans="1:11" x14ac:dyDescent="0.25">
      <c r="A78" s="111"/>
      <c r="B78" s="109">
        <v>75</v>
      </c>
      <c r="C78" s="12"/>
      <c r="D78" s="12"/>
      <c r="E78" s="13">
        <f t="shared" si="2"/>
        <v>0</v>
      </c>
      <c r="F78" s="13">
        <v>8.25</v>
      </c>
      <c r="G78" s="13">
        <f t="shared" si="3"/>
        <v>0</v>
      </c>
      <c r="H78" s="13"/>
      <c r="I78" s="109"/>
      <c r="J78" s="50"/>
      <c r="K78" s="13">
        <f>июн.25!K78+июл.25!H78-июл.25!G78</f>
        <v>0</v>
      </c>
    </row>
    <row r="79" spans="1:11" x14ac:dyDescent="0.25">
      <c r="A79" s="111"/>
      <c r="B79" s="109">
        <v>76</v>
      </c>
      <c r="C79" s="12">
        <v>5128</v>
      </c>
      <c r="D79" s="12">
        <v>5158</v>
      </c>
      <c r="E79" s="13">
        <f t="shared" si="2"/>
        <v>30</v>
      </c>
      <c r="F79" s="13">
        <v>8.25</v>
      </c>
      <c r="G79" s="13">
        <f t="shared" si="3"/>
        <v>247.5</v>
      </c>
      <c r="H79" s="13"/>
      <c r="I79" s="109"/>
      <c r="J79" s="50"/>
      <c r="K79" s="13">
        <f>июн.25!K79+июл.25!H79-июл.25!G79</f>
        <v>-390.98</v>
      </c>
    </row>
    <row r="80" spans="1:11" x14ac:dyDescent="0.25">
      <c r="A80" s="111"/>
      <c r="B80" s="109">
        <v>77</v>
      </c>
      <c r="C80" s="12">
        <v>13741</v>
      </c>
      <c r="D80" s="12">
        <v>14009</v>
      </c>
      <c r="E80" s="13">
        <f t="shared" si="2"/>
        <v>268</v>
      </c>
      <c r="F80" s="13">
        <v>8.25</v>
      </c>
      <c r="G80" s="13">
        <f t="shared" si="3"/>
        <v>2211</v>
      </c>
      <c r="H80" s="13">
        <v>2000</v>
      </c>
      <c r="I80" s="109">
        <v>759</v>
      </c>
      <c r="J80" s="50">
        <v>45849</v>
      </c>
      <c r="K80" s="13">
        <f>июн.25!K80+июл.25!H80-июл.25!G80</f>
        <v>-1274.0000000000009</v>
      </c>
    </row>
    <row r="81" spans="1:11" x14ac:dyDescent="0.25">
      <c r="A81" s="15"/>
      <c r="B81" s="109">
        <v>79</v>
      </c>
      <c r="C81" s="12">
        <v>29364</v>
      </c>
      <c r="D81" s="12">
        <v>29671</v>
      </c>
      <c r="E81" s="13">
        <f t="shared" si="2"/>
        <v>307</v>
      </c>
      <c r="F81" s="13">
        <v>8.25</v>
      </c>
      <c r="G81" s="13">
        <f t="shared" si="3"/>
        <v>2532.75</v>
      </c>
      <c r="H81" s="13">
        <v>5000</v>
      </c>
      <c r="I81" s="109">
        <v>999913</v>
      </c>
      <c r="J81" s="50">
        <v>45856</v>
      </c>
      <c r="K81" s="13">
        <f>июн.25!K81+июл.25!H81-июл.25!G81</f>
        <v>5275.43</v>
      </c>
    </row>
    <row r="82" spans="1:11" x14ac:dyDescent="0.25">
      <c r="A82" s="111"/>
      <c r="B82" s="109">
        <v>80</v>
      </c>
      <c r="C82" s="12">
        <v>27585</v>
      </c>
      <c r="D82" s="12">
        <v>27756</v>
      </c>
      <c r="E82" s="13">
        <f t="shared" si="2"/>
        <v>171</v>
      </c>
      <c r="F82" s="13">
        <v>8.25</v>
      </c>
      <c r="G82" s="13">
        <f t="shared" si="3"/>
        <v>1410.75</v>
      </c>
      <c r="H82" s="13"/>
      <c r="I82" s="109"/>
      <c r="J82" s="50"/>
      <c r="K82" s="13">
        <f>июн.25!K82+июл.25!H82-июл.25!G82</f>
        <v>-9631.2500000000018</v>
      </c>
    </row>
    <row r="83" spans="1:11" x14ac:dyDescent="0.25">
      <c r="A83" s="111"/>
      <c r="B83" s="109">
        <v>81</v>
      </c>
      <c r="C83" s="12">
        <v>63837</v>
      </c>
      <c r="D83" s="12">
        <v>64144</v>
      </c>
      <c r="E83" s="13">
        <f t="shared" si="2"/>
        <v>307</v>
      </c>
      <c r="F83" s="68">
        <v>6.19</v>
      </c>
      <c r="G83" s="13">
        <f t="shared" si="3"/>
        <v>1900.3300000000002</v>
      </c>
      <c r="H83" s="13"/>
      <c r="I83" s="109"/>
      <c r="J83" s="50"/>
      <c r="K83" s="13">
        <f>июн.25!K83+июл.25!H83-июл.25!G83</f>
        <v>-1602.7899999999997</v>
      </c>
    </row>
    <row r="84" spans="1:11" x14ac:dyDescent="0.25">
      <c r="A84" s="111"/>
      <c r="B84" s="109">
        <v>82</v>
      </c>
      <c r="C84" s="12">
        <v>38444</v>
      </c>
      <c r="D84" s="12">
        <v>38599</v>
      </c>
      <c r="E84" s="13">
        <f t="shared" si="2"/>
        <v>155</v>
      </c>
      <c r="F84" s="68">
        <v>6.19</v>
      </c>
      <c r="G84" s="13">
        <f t="shared" si="3"/>
        <v>959.45</v>
      </c>
      <c r="H84" s="13">
        <v>1000</v>
      </c>
      <c r="I84" s="109">
        <v>222256</v>
      </c>
      <c r="J84" s="50">
        <v>45854</v>
      </c>
      <c r="K84" s="13">
        <f>июн.25!K84+июл.25!H84-июл.25!G84</f>
        <v>27.139999999999873</v>
      </c>
    </row>
    <row r="85" spans="1:11" x14ac:dyDescent="0.25">
      <c r="A85" s="111"/>
      <c r="B85" s="109">
        <v>83</v>
      </c>
      <c r="C85" s="12">
        <v>17807</v>
      </c>
      <c r="D85" s="12">
        <v>18169</v>
      </c>
      <c r="E85" s="13">
        <f t="shared" si="2"/>
        <v>362</v>
      </c>
      <c r="F85" s="68">
        <v>6.19</v>
      </c>
      <c r="G85" s="13">
        <f t="shared" si="3"/>
        <v>2240.7800000000002</v>
      </c>
      <c r="H85" s="13">
        <v>1200</v>
      </c>
      <c r="I85" s="109">
        <v>524424</v>
      </c>
      <c r="J85" s="50">
        <v>45842</v>
      </c>
      <c r="K85" s="13">
        <f>июн.25!K85+июл.25!H85-июл.25!G85</f>
        <v>-2186.2399999999998</v>
      </c>
    </row>
    <row r="86" spans="1:11" x14ac:dyDescent="0.25">
      <c r="A86" s="111"/>
      <c r="B86" s="109">
        <v>84</v>
      </c>
      <c r="C86" s="12">
        <v>7529</v>
      </c>
      <c r="D86" s="12">
        <v>7529</v>
      </c>
      <c r="E86" s="13">
        <f t="shared" si="2"/>
        <v>0</v>
      </c>
      <c r="F86" s="13">
        <v>8.25</v>
      </c>
      <c r="G86" s="13">
        <f t="shared" si="3"/>
        <v>0</v>
      </c>
      <c r="H86" s="13">
        <v>1000</v>
      </c>
      <c r="I86" s="109">
        <v>680065</v>
      </c>
      <c r="J86" s="50">
        <v>45846</v>
      </c>
      <c r="K86" s="13">
        <f>июн.25!K86+июл.25!H86-июл.25!G86</f>
        <v>2000</v>
      </c>
    </row>
    <row r="87" spans="1:11" x14ac:dyDescent="0.25">
      <c r="A87" s="15"/>
      <c r="B87" s="109">
        <v>85</v>
      </c>
      <c r="C87" s="12">
        <v>24663</v>
      </c>
      <c r="D87" s="12">
        <v>24711</v>
      </c>
      <c r="E87" s="13">
        <f t="shared" si="2"/>
        <v>48</v>
      </c>
      <c r="F87" s="13">
        <v>8.25</v>
      </c>
      <c r="G87" s="13">
        <f t="shared" si="3"/>
        <v>396</v>
      </c>
      <c r="H87" s="13"/>
      <c r="I87" s="109"/>
      <c r="J87" s="50"/>
      <c r="K87" s="13">
        <f>июн.25!K87+июл.25!H87-июл.25!G87</f>
        <v>-3022.29</v>
      </c>
    </row>
    <row r="88" spans="1:11" x14ac:dyDescent="0.25">
      <c r="A88" s="111"/>
      <c r="B88" s="109">
        <v>86</v>
      </c>
      <c r="C88" s="12"/>
      <c r="D88" s="12"/>
      <c r="E88" s="13">
        <f t="shared" si="2"/>
        <v>0</v>
      </c>
      <c r="F88" s="13">
        <v>8.25</v>
      </c>
      <c r="G88" s="13">
        <f t="shared" si="3"/>
        <v>0</v>
      </c>
      <c r="H88" s="13"/>
      <c r="I88" s="109"/>
      <c r="J88" s="50"/>
      <c r="K88" s="13">
        <f>июн.25!K88+июл.25!H88-июл.25!G88</f>
        <v>0</v>
      </c>
    </row>
    <row r="89" spans="1:11" x14ac:dyDescent="0.25">
      <c r="A89" s="111"/>
      <c r="B89" s="109">
        <v>87</v>
      </c>
      <c r="C89" s="12">
        <v>18059</v>
      </c>
      <c r="D89" s="12">
        <v>18551</v>
      </c>
      <c r="E89" s="13">
        <f t="shared" si="2"/>
        <v>492</v>
      </c>
      <c r="F89" s="13">
        <v>8.25</v>
      </c>
      <c r="G89" s="13">
        <f t="shared" si="3"/>
        <v>4059</v>
      </c>
      <c r="H89" s="13"/>
      <c r="I89" s="109"/>
      <c r="J89" s="50"/>
      <c r="K89" s="13">
        <f>июн.25!K89+июл.25!H89-июл.25!G89</f>
        <v>-11638.220000000001</v>
      </c>
    </row>
    <row r="90" spans="1:11" x14ac:dyDescent="0.25">
      <c r="A90" s="111"/>
      <c r="B90" s="109">
        <v>88</v>
      </c>
      <c r="C90" s="12">
        <v>2411</v>
      </c>
      <c r="D90" s="12">
        <v>2604</v>
      </c>
      <c r="E90" s="13">
        <f t="shared" si="2"/>
        <v>193</v>
      </c>
      <c r="F90" s="13">
        <v>8.25</v>
      </c>
      <c r="G90" s="13">
        <f t="shared" si="3"/>
        <v>1592.25</v>
      </c>
      <c r="H90" s="13">
        <v>2118.37</v>
      </c>
      <c r="I90" s="109">
        <v>6007</v>
      </c>
      <c r="J90" s="50">
        <v>45845</v>
      </c>
      <c r="K90" s="13">
        <f>июн.25!K90+июл.25!H90-июл.25!G90</f>
        <v>-573.38000000000011</v>
      </c>
    </row>
    <row r="91" spans="1:11" x14ac:dyDescent="0.25">
      <c r="A91" s="111"/>
      <c r="B91" s="109">
        <v>89</v>
      </c>
      <c r="C91" s="12">
        <v>12431</v>
      </c>
      <c r="D91" s="12">
        <v>12649</v>
      </c>
      <c r="E91" s="13">
        <f t="shared" si="2"/>
        <v>218</v>
      </c>
      <c r="F91" s="68">
        <v>6.19</v>
      </c>
      <c r="G91" s="13">
        <f t="shared" si="3"/>
        <v>1349.42</v>
      </c>
      <c r="H91" s="13">
        <v>3000</v>
      </c>
      <c r="I91" s="109">
        <v>77698</v>
      </c>
      <c r="J91" s="50">
        <v>45859</v>
      </c>
      <c r="K91" s="13">
        <f>июн.25!K91+июл.25!H91-июл.25!G91</f>
        <v>2506.59</v>
      </c>
    </row>
    <row r="92" spans="1:11" x14ac:dyDescent="0.25">
      <c r="A92" s="111"/>
      <c r="B92" s="109">
        <v>90</v>
      </c>
      <c r="C92" s="12">
        <v>1600</v>
      </c>
      <c r="D92" s="12">
        <v>1924</v>
      </c>
      <c r="E92" s="13">
        <f t="shared" si="2"/>
        <v>324</v>
      </c>
      <c r="F92" s="13">
        <v>8.25</v>
      </c>
      <c r="G92" s="13">
        <f t="shared" si="3"/>
        <v>2673</v>
      </c>
      <c r="H92" s="13">
        <v>7200</v>
      </c>
      <c r="I92" s="109">
        <v>160821</v>
      </c>
      <c r="J92" s="50">
        <v>45853</v>
      </c>
      <c r="K92" s="13">
        <f>июн.25!K92+июл.25!H92-июл.25!G92</f>
        <v>1921.6100000000006</v>
      </c>
    </row>
    <row r="93" spans="1:11" x14ac:dyDescent="0.25">
      <c r="A93" s="111"/>
      <c r="B93" s="109">
        <v>91</v>
      </c>
      <c r="C93" s="12"/>
      <c r="D93" s="12"/>
      <c r="E93" s="13">
        <f t="shared" si="2"/>
        <v>0</v>
      </c>
      <c r="F93" s="13">
        <v>8.25</v>
      </c>
      <c r="G93" s="13">
        <f t="shared" si="3"/>
        <v>0</v>
      </c>
      <c r="H93" s="13"/>
      <c r="I93" s="109"/>
      <c r="J93" s="50"/>
      <c r="K93" s="13">
        <f>июн.25!K93+июл.25!H93-июл.25!G93</f>
        <v>0</v>
      </c>
    </row>
    <row r="94" spans="1:11" x14ac:dyDescent="0.25">
      <c r="A94" s="111"/>
      <c r="B94" s="109">
        <v>92</v>
      </c>
      <c r="C94" s="12">
        <v>26267</v>
      </c>
      <c r="D94" s="12">
        <v>26351</v>
      </c>
      <c r="E94" s="13">
        <f t="shared" si="2"/>
        <v>84</v>
      </c>
      <c r="F94" s="13">
        <v>8.25</v>
      </c>
      <c r="G94" s="13">
        <f t="shared" si="3"/>
        <v>693</v>
      </c>
      <c r="H94" s="13">
        <v>784.18</v>
      </c>
      <c r="I94" s="109">
        <v>130163</v>
      </c>
      <c r="J94" s="50">
        <v>45841</v>
      </c>
      <c r="K94" s="13">
        <f>июн.25!K94+июл.25!H94-июл.25!G94</f>
        <v>-143.38000000000011</v>
      </c>
    </row>
    <row r="95" spans="1:11" x14ac:dyDescent="0.25">
      <c r="A95" s="111"/>
      <c r="B95" s="109">
        <v>93</v>
      </c>
      <c r="C95" s="12">
        <v>22343</v>
      </c>
      <c r="D95" s="12">
        <v>22498</v>
      </c>
      <c r="E95" s="13">
        <f t="shared" si="2"/>
        <v>155</v>
      </c>
      <c r="F95" s="13">
        <v>8.25</v>
      </c>
      <c r="G95" s="13">
        <f t="shared" si="3"/>
        <v>1278.75</v>
      </c>
      <c r="H95" s="13"/>
      <c r="I95" s="109"/>
      <c r="J95" s="50"/>
      <c r="K95" s="13">
        <f>июн.25!K95+июл.25!H95-июл.25!G95</f>
        <v>-4468.66</v>
      </c>
    </row>
    <row r="96" spans="1:11" x14ac:dyDescent="0.25">
      <c r="A96" s="111"/>
      <c r="B96" s="109">
        <v>94</v>
      </c>
      <c r="C96" s="12">
        <v>1612</v>
      </c>
      <c r="D96" s="12">
        <v>1798</v>
      </c>
      <c r="E96" s="13">
        <f t="shared" si="2"/>
        <v>186</v>
      </c>
      <c r="F96" s="70">
        <v>6.19</v>
      </c>
      <c r="G96" s="13">
        <f t="shared" si="3"/>
        <v>1151.3400000000001</v>
      </c>
      <c r="H96" s="13">
        <v>1200</v>
      </c>
      <c r="I96" s="109">
        <v>304564</v>
      </c>
      <c r="J96" s="50">
        <v>45845</v>
      </c>
      <c r="K96" s="13">
        <f>июн.25!K96+июл.25!H96-июл.25!G96</f>
        <v>979.34999999999945</v>
      </c>
    </row>
    <row r="97" spans="1:11" x14ac:dyDescent="0.25">
      <c r="A97" s="111"/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8.25</v>
      </c>
      <c r="G97" s="13">
        <f t="shared" si="3"/>
        <v>0</v>
      </c>
      <c r="H97" s="13"/>
      <c r="I97" s="109"/>
      <c r="J97" s="50"/>
      <c r="K97" s="13">
        <f>июн.25!K97+июл.25!H97-июл.25!G97</f>
        <v>0</v>
      </c>
    </row>
    <row r="98" spans="1:11" x14ac:dyDescent="0.25">
      <c r="A98" s="111"/>
      <c r="B98" s="109">
        <v>96</v>
      </c>
      <c r="C98" s="12">
        <v>54408</v>
      </c>
      <c r="D98" s="12">
        <v>54846</v>
      </c>
      <c r="E98" s="13">
        <f t="shared" si="2"/>
        <v>438</v>
      </c>
      <c r="F98" s="13">
        <v>8.25</v>
      </c>
      <c r="G98" s="13">
        <f t="shared" si="3"/>
        <v>3613.5</v>
      </c>
      <c r="H98" s="13"/>
      <c r="I98" s="109"/>
      <c r="J98" s="50"/>
      <c r="K98" s="13">
        <f>июн.25!K98+июл.25!H98-июл.25!G98</f>
        <v>4149.1599999999989</v>
      </c>
    </row>
    <row r="99" spans="1:11" x14ac:dyDescent="0.25">
      <c r="A99" s="111"/>
      <c r="B99" s="109">
        <v>97</v>
      </c>
      <c r="C99" s="12"/>
      <c r="D99" s="12"/>
      <c r="E99" s="13">
        <f t="shared" si="2"/>
        <v>0</v>
      </c>
      <c r="F99" s="13">
        <v>8.25</v>
      </c>
      <c r="G99" s="13">
        <f t="shared" si="3"/>
        <v>0</v>
      </c>
      <c r="H99" s="13"/>
      <c r="I99" s="109"/>
      <c r="J99" s="50"/>
      <c r="K99" s="13">
        <f>июн.25!K99+июл.25!H99-июл.25!G99</f>
        <v>0</v>
      </c>
    </row>
    <row r="100" spans="1:11" x14ac:dyDescent="0.25">
      <c r="A100" s="111"/>
      <c r="B100" s="109" t="s">
        <v>14</v>
      </c>
      <c r="C100" s="12">
        <v>620</v>
      </c>
      <c r="D100" s="12">
        <v>670</v>
      </c>
      <c r="E100" s="13">
        <f t="shared" si="2"/>
        <v>50</v>
      </c>
      <c r="F100" s="13">
        <v>8.25</v>
      </c>
      <c r="G100" s="13">
        <f t="shared" si="3"/>
        <v>412.5</v>
      </c>
      <c r="H100" s="13"/>
      <c r="I100" s="109"/>
      <c r="J100" s="50"/>
      <c r="K100" s="13">
        <f>июн.25!K100+июл.25!H100-июл.25!G100</f>
        <v>587.5</v>
      </c>
    </row>
    <row r="101" spans="1:11" x14ac:dyDescent="0.25">
      <c r="A101" s="111"/>
      <c r="B101" s="109" t="s">
        <v>15</v>
      </c>
      <c r="C101" s="12">
        <v>2775</v>
      </c>
      <c r="D101" s="12">
        <v>2799</v>
      </c>
      <c r="E101" s="13">
        <f t="shared" si="2"/>
        <v>24</v>
      </c>
      <c r="F101" s="13">
        <v>8.25</v>
      </c>
      <c r="G101" s="13">
        <f t="shared" si="3"/>
        <v>198</v>
      </c>
      <c r="H101" s="13"/>
      <c r="I101" s="109"/>
      <c r="J101" s="50"/>
      <c r="K101" s="13">
        <f>июн.25!K101+июл.25!H101-июл.25!G101</f>
        <v>-1432.12</v>
      </c>
    </row>
    <row r="102" spans="1:11" x14ac:dyDescent="0.25">
      <c r="A102" s="111"/>
      <c r="B102" s="109">
        <v>98</v>
      </c>
      <c r="C102" s="12"/>
      <c r="D102" s="12"/>
      <c r="E102" s="13">
        <f t="shared" si="2"/>
        <v>0</v>
      </c>
      <c r="F102" s="13">
        <v>8.25</v>
      </c>
      <c r="G102" s="13">
        <f t="shared" si="3"/>
        <v>0</v>
      </c>
      <c r="H102" s="13"/>
      <c r="I102" s="109"/>
      <c r="J102" s="50"/>
      <c r="K102" s="13">
        <f>июн.25!K102+июл.25!H102-июл.25!G102</f>
        <v>0</v>
      </c>
    </row>
    <row r="103" spans="1:11" x14ac:dyDescent="0.25">
      <c r="A103" s="111"/>
      <c r="B103" s="109" t="s">
        <v>16</v>
      </c>
      <c r="C103" s="12">
        <v>3175</v>
      </c>
      <c r="D103" s="12">
        <v>3175</v>
      </c>
      <c r="E103" s="13">
        <f t="shared" si="2"/>
        <v>0</v>
      </c>
      <c r="F103" s="13">
        <v>8.25</v>
      </c>
      <c r="G103" s="13">
        <f t="shared" si="3"/>
        <v>0</v>
      </c>
      <c r="H103" s="13">
        <v>1000</v>
      </c>
      <c r="I103" s="109">
        <v>213988</v>
      </c>
      <c r="J103" s="50">
        <v>45845</v>
      </c>
      <c r="K103" s="13">
        <f>июн.25!K103+июл.25!H103-июл.25!G103</f>
        <v>209.91999999999985</v>
      </c>
    </row>
    <row r="104" spans="1:11" x14ac:dyDescent="0.25">
      <c r="A104" s="111"/>
      <c r="B104" s="109">
        <v>100</v>
      </c>
      <c r="C104" s="12"/>
      <c r="D104" s="12"/>
      <c r="E104" s="13">
        <f t="shared" si="2"/>
        <v>0</v>
      </c>
      <c r="F104" s="13">
        <v>8.25</v>
      </c>
      <c r="G104" s="13">
        <f t="shared" si="3"/>
        <v>0</v>
      </c>
      <c r="H104" s="13"/>
      <c r="I104" s="109"/>
      <c r="J104" s="50"/>
      <c r="K104" s="13">
        <f>июн.25!K104+июл.25!H104-июл.25!G104</f>
        <v>0</v>
      </c>
    </row>
    <row r="105" spans="1:11" x14ac:dyDescent="0.25">
      <c r="A105" s="111"/>
      <c r="B105" s="109" t="s">
        <v>17</v>
      </c>
      <c r="C105" s="12"/>
      <c r="D105" s="12"/>
      <c r="E105" s="13">
        <f t="shared" si="2"/>
        <v>0</v>
      </c>
      <c r="F105" s="13">
        <v>8.25</v>
      </c>
      <c r="G105" s="13">
        <f t="shared" si="3"/>
        <v>0</v>
      </c>
      <c r="H105" s="13"/>
      <c r="I105" s="109"/>
      <c r="J105" s="50"/>
      <c r="K105" s="13">
        <f>июн.25!K105+июл.25!H105-июл.25!G105</f>
        <v>0</v>
      </c>
    </row>
    <row r="106" spans="1:11" x14ac:dyDescent="0.25">
      <c r="A106" s="111"/>
      <c r="B106" s="109">
        <v>101</v>
      </c>
      <c r="C106" s="12">
        <v>76251</v>
      </c>
      <c r="D106" s="12">
        <v>76504</v>
      </c>
      <c r="E106" s="13">
        <f t="shared" si="2"/>
        <v>253</v>
      </c>
      <c r="F106" s="68">
        <v>6.19</v>
      </c>
      <c r="G106" s="13">
        <f t="shared" si="3"/>
        <v>1566.0700000000002</v>
      </c>
      <c r="H106" s="13"/>
      <c r="I106" s="109"/>
      <c r="J106" s="50"/>
      <c r="K106" s="13">
        <f>июн.25!K106+июл.25!H106-июл.25!G106</f>
        <v>-5600.24</v>
      </c>
    </row>
    <row r="107" spans="1:11" x14ac:dyDescent="0.25">
      <c r="A107" s="111"/>
      <c r="B107" s="109">
        <v>102</v>
      </c>
      <c r="C107" s="12">
        <v>100778</v>
      </c>
      <c r="D107" s="12">
        <v>100902</v>
      </c>
      <c r="E107" s="13">
        <f t="shared" si="2"/>
        <v>124</v>
      </c>
      <c r="F107" s="68">
        <v>6.19</v>
      </c>
      <c r="G107" s="13">
        <f t="shared" si="3"/>
        <v>767.56000000000006</v>
      </c>
      <c r="H107" s="13"/>
      <c r="I107" s="109"/>
      <c r="J107" s="50"/>
      <c r="K107" s="13">
        <f>июн.25!K107+июл.25!H107-июл.25!G107</f>
        <v>-18963.670000000002</v>
      </c>
    </row>
    <row r="108" spans="1:11" x14ac:dyDescent="0.25">
      <c r="A108" s="111"/>
      <c r="B108" s="109">
        <v>103</v>
      </c>
      <c r="C108" s="12">
        <v>66312</v>
      </c>
      <c r="D108" s="12">
        <v>68299</v>
      </c>
      <c r="E108" s="13">
        <f t="shared" si="2"/>
        <v>1987</v>
      </c>
      <c r="F108" s="68">
        <v>0</v>
      </c>
      <c r="G108" s="13">
        <f t="shared" si="3"/>
        <v>0</v>
      </c>
      <c r="H108" s="13"/>
      <c r="I108" s="109"/>
      <c r="J108" s="50"/>
      <c r="K108" s="13">
        <f>июн.25!K108+июл.25!H108-июл.25!G108</f>
        <v>14425.56</v>
      </c>
    </row>
    <row r="109" spans="1:11" x14ac:dyDescent="0.25">
      <c r="A109" s="111"/>
      <c r="B109" s="109">
        <v>104</v>
      </c>
      <c r="C109" s="12">
        <v>15</v>
      </c>
      <c r="D109" s="12">
        <v>15</v>
      </c>
      <c r="E109" s="13">
        <f t="shared" si="2"/>
        <v>0</v>
      </c>
      <c r="F109" s="13">
        <v>8.25</v>
      </c>
      <c r="G109" s="13">
        <f t="shared" si="3"/>
        <v>0</v>
      </c>
      <c r="H109" s="13"/>
      <c r="I109" s="109"/>
      <c r="J109" s="50"/>
      <c r="K109" s="13">
        <f>июн.25!K109+июл.25!H109-июл.25!G109</f>
        <v>-73.3</v>
      </c>
    </row>
    <row r="110" spans="1:11" x14ac:dyDescent="0.25">
      <c r="A110" s="111"/>
      <c r="B110" s="109">
        <v>105</v>
      </c>
      <c r="C110" s="12">
        <v>998</v>
      </c>
      <c r="D110" s="12">
        <v>1003</v>
      </c>
      <c r="E110" s="13">
        <f t="shared" si="2"/>
        <v>5</v>
      </c>
      <c r="F110" s="13">
        <v>8.25</v>
      </c>
      <c r="G110" s="13">
        <f t="shared" si="3"/>
        <v>41.25</v>
      </c>
      <c r="H110" s="13"/>
      <c r="I110" s="109"/>
      <c r="J110" s="50"/>
      <c r="K110" s="13">
        <f>июн.25!K110+июл.25!H110-июл.25!G110</f>
        <v>-1800.45</v>
      </c>
    </row>
    <row r="111" spans="1:11" x14ac:dyDescent="0.25">
      <c r="A111" s="111"/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8.25</v>
      </c>
      <c r="G111" s="13">
        <f t="shared" si="3"/>
        <v>0</v>
      </c>
      <c r="H111" s="13">
        <v>1000</v>
      </c>
      <c r="I111" s="109">
        <v>890919</v>
      </c>
      <c r="J111" s="50">
        <v>45847</v>
      </c>
      <c r="K111" s="13">
        <f>июн.25!K111+июл.25!H111-июл.25!G111</f>
        <v>1000</v>
      </c>
    </row>
    <row r="112" spans="1:11" x14ac:dyDescent="0.25">
      <c r="A112" s="111"/>
      <c r="B112" s="109">
        <v>107</v>
      </c>
      <c r="C112" s="12"/>
      <c r="D112" s="12"/>
      <c r="E112" s="13">
        <f t="shared" si="2"/>
        <v>0</v>
      </c>
      <c r="F112" s="13">
        <v>8.25</v>
      </c>
      <c r="G112" s="13">
        <f t="shared" si="3"/>
        <v>0</v>
      </c>
      <c r="H112" s="13"/>
      <c r="I112" s="109"/>
      <c r="J112" s="50"/>
      <c r="K112" s="13">
        <f>июн.25!K112+июл.25!H112-июл.25!G112</f>
        <v>0</v>
      </c>
    </row>
    <row r="113" spans="1:11" x14ac:dyDescent="0.25">
      <c r="A113" s="111"/>
      <c r="B113" s="109">
        <v>108</v>
      </c>
      <c r="C113" s="12"/>
      <c r="D113" s="12"/>
      <c r="E113" s="13">
        <f t="shared" si="2"/>
        <v>0</v>
      </c>
      <c r="F113" s="13">
        <v>8.25</v>
      </c>
      <c r="G113" s="13">
        <f t="shared" si="3"/>
        <v>0</v>
      </c>
      <c r="H113" s="13"/>
      <c r="I113" s="109"/>
      <c r="J113" s="50"/>
      <c r="K113" s="13">
        <f>июн.25!K113+июл.25!H113-июл.25!G113</f>
        <v>0</v>
      </c>
    </row>
    <row r="114" spans="1:11" x14ac:dyDescent="0.25">
      <c r="A114" s="111"/>
      <c r="B114" s="109">
        <v>109</v>
      </c>
      <c r="C114" s="12"/>
      <c r="D114" s="12"/>
      <c r="E114" s="13">
        <f t="shared" si="2"/>
        <v>0</v>
      </c>
      <c r="F114" s="13">
        <v>8.25</v>
      </c>
      <c r="G114" s="13">
        <f t="shared" si="3"/>
        <v>0</v>
      </c>
      <c r="H114" s="13"/>
      <c r="I114" s="109"/>
      <c r="J114" s="50"/>
      <c r="K114" s="13">
        <f>июн.25!K114+июл.25!H114-июл.25!G114</f>
        <v>0</v>
      </c>
    </row>
    <row r="115" spans="1:11" x14ac:dyDescent="0.25">
      <c r="A115" s="115"/>
      <c r="B115" s="109">
        <v>110</v>
      </c>
      <c r="C115" s="12">
        <v>7417</v>
      </c>
      <c r="D115" s="12">
        <v>7490</v>
      </c>
      <c r="E115" s="13">
        <f t="shared" si="2"/>
        <v>73</v>
      </c>
      <c r="F115" s="13">
        <v>8.25</v>
      </c>
      <c r="G115" s="13">
        <f t="shared" si="3"/>
        <v>602.25</v>
      </c>
      <c r="H115" s="13"/>
      <c r="I115" s="109"/>
      <c r="J115" s="50"/>
      <c r="K115" s="13">
        <f>июн.25!K115+июл.25!H115-июл.25!G115</f>
        <v>-1745.73</v>
      </c>
    </row>
    <row r="116" spans="1:11" x14ac:dyDescent="0.25">
      <c r="A116" s="111"/>
      <c r="B116" s="109">
        <v>111</v>
      </c>
      <c r="C116" s="12">
        <v>19743</v>
      </c>
      <c r="D116" s="12">
        <v>19989</v>
      </c>
      <c r="E116" s="13">
        <f t="shared" si="2"/>
        <v>246</v>
      </c>
      <c r="F116" s="13">
        <v>8.25</v>
      </c>
      <c r="G116" s="13">
        <f t="shared" si="3"/>
        <v>2029.5</v>
      </c>
      <c r="H116" s="13"/>
      <c r="I116" s="109"/>
      <c r="J116" s="50"/>
      <c r="K116" s="13">
        <f>июн.25!K116+июл.25!H116-июл.25!G116</f>
        <v>363.68000000000075</v>
      </c>
    </row>
    <row r="117" spans="1:11" x14ac:dyDescent="0.25">
      <c r="A117" s="111"/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8.25</v>
      </c>
      <c r="G117" s="13">
        <f t="shared" si="3"/>
        <v>0</v>
      </c>
      <c r="H117" s="13"/>
      <c r="I117" s="109"/>
      <c r="J117" s="50"/>
      <c r="K117" s="13">
        <f>июн.25!K117+июл.25!H117-июл.25!G117</f>
        <v>0</v>
      </c>
    </row>
    <row r="118" spans="1:11" x14ac:dyDescent="0.25">
      <c r="A118" s="111"/>
      <c r="B118" s="109">
        <v>113</v>
      </c>
      <c r="C118" s="12">
        <v>12649</v>
      </c>
      <c r="D118" s="12">
        <v>12772</v>
      </c>
      <c r="E118" s="13">
        <f t="shared" si="2"/>
        <v>123</v>
      </c>
      <c r="F118" s="13">
        <v>8.25</v>
      </c>
      <c r="G118" s="13">
        <f t="shared" si="3"/>
        <v>1014.75</v>
      </c>
      <c r="H118" s="13">
        <v>19320.88</v>
      </c>
      <c r="I118" s="109">
        <v>101004.333388</v>
      </c>
      <c r="J118" s="50">
        <v>45845</v>
      </c>
      <c r="K118" s="13">
        <f>июн.25!K118+июл.25!H118-июл.25!G118</f>
        <v>10741.570000000003</v>
      </c>
    </row>
    <row r="119" spans="1:11" x14ac:dyDescent="0.25">
      <c r="A119" s="111"/>
      <c r="B119" s="109">
        <v>114</v>
      </c>
      <c r="C119" s="12"/>
      <c r="D119" s="12"/>
      <c r="E119" s="13">
        <f t="shared" si="2"/>
        <v>0</v>
      </c>
      <c r="F119" s="13">
        <v>8.25</v>
      </c>
      <c r="G119" s="13">
        <f t="shared" si="3"/>
        <v>0</v>
      </c>
      <c r="H119" s="13"/>
      <c r="I119" s="109"/>
      <c r="J119" s="50"/>
      <c r="K119" s="13">
        <f>июн.25!K119+июл.25!H119-июл.25!G119</f>
        <v>0</v>
      </c>
    </row>
    <row r="120" spans="1:11" x14ac:dyDescent="0.25">
      <c r="A120" s="15"/>
      <c r="B120" s="109">
        <v>116</v>
      </c>
      <c r="C120" s="12">
        <v>136826</v>
      </c>
      <c r="D120" s="12">
        <v>136942</v>
      </c>
      <c r="E120" s="13">
        <f t="shared" si="2"/>
        <v>116</v>
      </c>
      <c r="F120" s="68">
        <v>6.19</v>
      </c>
      <c r="G120" s="13">
        <f t="shared" si="3"/>
        <v>718.04000000000008</v>
      </c>
      <c r="H120" s="13"/>
      <c r="I120" s="109"/>
      <c r="J120" s="50"/>
      <c r="K120" s="13">
        <f>июн.25!K120+июл.25!H120-июл.25!G120</f>
        <v>3678.1300000000028</v>
      </c>
    </row>
    <row r="121" spans="1:11" x14ac:dyDescent="0.25">
      <c r="A121" s="111"/>
      <c r="B121" s="109">
        <v>117</v>
      </c>
      <c r="C121" s="12">
        <v>1258</v>
      </c>
      <c r="D121" s="12">
        <v>1624</v>
      </c>
      <c r="E121" s="13">
        <f t="shared" si="2"/>
        <v>366</v>
      </c>
      <c r="F121" s="68">
        <v>6.19</v>
      </c>
      <c r="G121" s="13">
        <f t="shared" si="3"/>
        <v>2265.54</v>
      </c>
      <c r="H121" s="13"/>
      <c r="I121" s="109"/>
      <c r="J121" s="50"/>
      <c r="K121" s="13">
        <f>июн.25!K121+июл.25!H121-июл.25!G121</f>
        <v>16946.330000000002</v>
      </c>
    </row>
    <row r="122" spans="1:11" x14ac:dyDescent="0.25">
      <c r="A122" s="111"/>
      <c r="B122" s="109">
        <v>118</v>
      </c>
      <c r="C122" s="12">
        <v>41359</v>
      </c>
      <c r="D122" s="12">
        <v>41914</v>
      </c>
      <c r="E122" s="13">
        <f t="shared" si="2"/>
        <v>555</v>
      </c>
      <c r="F122" s="68">
        <v>6.19</v>
      </c>
      <c r="G122" s="13">
        <f t="shared" si="3"/>
        <v>3435.4500000000003</v>
      </c>
      <c r="H122" s="13"/>
      <c r="I122" s="109"/>
      <c r="J122" s="50"/>
      <c r="K122" s="13">
        <f>июн.25!K122+июл.25!H122-июл.25!G122</f>
        <v>8915.6000000000022</v>
      </c>
    </row>
    <row r="123" spans="1:11" x14ac:dyDescent="0.25">
      <c r="A123" s="111"/>
      <c r="B123" s="109">
        <v>120</v>
      </c>
      <c r="C123" s="12">
        <v>2729</v>
      </c>
      <c r="D123" s="12">
        <v>2825</v>
      </c>
      <c r="E123" s="13">
        <f t="shared" si="2"/>
        <v>96</v>
      </c>
      <c r="F123" s="13">
        <v>8.25</v>
      </c>
      <c r="G123" s="13">
        <f t="shared" si="3"/>
        <v>792</v>
      </c>
      <c r="H123" s="13"/>
      <c r="I123" s="109"/>
      <c r="J123" s="50"/>
      <c r="K123" s="13">
        <f>июн.25!K123+июл.25!H123-июл.25!G123</f>
        <v>-5321.9400000000005</v>
      </c>
    </row>
    <row r="124" spans="1:11" x14ac:dyDescent="0.25">
      <c r="A124" s="111"/>
      <c r="B124" s="109">
        <v>121</v>
      </c>
      <c r="C124" s="12"/>
      <c r="D124" s="12"/>
      <c r="E124" s="13">
        <f t="shared" si="2"/>
        <v>0</v>
      </c>
      <c r="F124" s="13">
        <v>8.25</v>
      </c>
      <c r="G124" s="13">
        <f t="shared" si="3"/>
        <v>0</v>
      </c>
      <c r="H124" s="13"/>
      <c r="I124" s="109"/>
      <c r="J124" s="50"/>
      <c r="K124" s="13">
        <f>июн.25!K124+июл.25!H124-июл.25!G124</f>
        <v>0</v>
      </c>
    </row>
    <row r="125" spans="1:11" x14ac:dyDescent="0.25">
      <c r="A125" s="111"/>
      <c r="B125" s="109">
        <v>122</v>
      </c>
      <c r="C125" s="12">
        <v>21912</v>
      </c>
      <c r="D125" s="12">
        <v>22518</v>
      </c>
      <c r="E125" s="13">
        <f t="shared" si="2"/>
        <v>606</v>
      </c>
      <c r="F125" s="13">
        <v>8.25</v>
      </c>
      <c r="G125" s="13">
        <f t="shared" si="3"/>
        <v>4999.5</v>
      </c>
      <c r="H125" s="13"/>
      <c r="I125" s="109"/>
      <c r="J125" s="50"/>
      <c r="K125" s="13">
        <f>июн.25!K125+июл.25!H125-июл.25!G125</f>
        <v>15288.440000000002</v>
      </c>
    </row>
    <row r="126" spans="1:11" x14ac:dyDescent="0.25">
      <c r="A126" s="111"/>
      <c r="B126" s="109">
        <v>123</v>
      </c>
      <c r="C126" s="12"/>
      <c r="D126" s="12"/>
      <c r="E126" s="13">
        <f t="shared" si="2"/>
        <v>0</v>
      </c>
      <c r="F126" s="13">
        <v>8.25</v>
      </c>
      <c r="G126" s="13">
        <f t="shared" si="3"/>
        <v>0</v>
      </c>
      <c r="H126" s="13"/>
      <c r="I126" s="109"/>
      <c r="J126" s="50"/>
      <c r="K126" s="13">
        <f>июн.25!K126+июл.25!H126-июл.25!G126</f>
        <v>0</v>
      </c>
    </row>
    <row r="127" spans="1:11" x14ac:dyDescent="0.25">
      <c r="A127" s="111"/>
      <c r="B127" s="109">
        <v>124</v>
      </c>
      <c r="C127" s="12">
        <v>7459</v>
      </c>
      <c r="D127" s="12">
        <v>7589</v>
      </c>
      <c r="E127" s="13">
        <f t="shared" si="2"/>
        <v>130</v>
      </c>
      <c r="F127" s="13">
        <v>8.25</v>
      </c>
      <c r="G127" s="13">
        <f t="shared" si="3"/>
        <v>1072.5</v>
      </c>
      <c r="H127" s="13">
        <v>2303.37</v>
      </c>
      <c r="I127" s="109">
        <v>324599</v>
      </c>
      <c r="J127" s="50">
        <v>45840</v>
      </c>
      <c r="K127" s="13">
        <f>июн.25!K127+июл.25!H127-июл.25!G127</f>
        <v>-1847.13</v>
      </c>
    </row>
    <row r="128" spans="1:11" x14ac:dyDescent="0.25">
      <c r="A128" s="18"/>
      <c r="B128" s="109">
        <v>125</v>
      </c>
      <c r="C128" s="12">
        <v>112</v>
      </c>
      <c r="D128" s="12">
        <v>132</v>
      </c>
      <c r="E128" s="13">
        <f t="shared" si="2"/>
        <v>20</v>
      </c>
      <c r="F128" s="13">
        <v>8.25</v>
      </c>
      <c r="G128" s="13">
        <f t="shared" si="3"/>
        <v>165</v>
      </c>
      <c r="H128" s="13">
        <v>2660.79</v>
      </c>
      <c r="I128" s="109">
        <v>268276</v>
      </c>
      <c r="J128" s="50">
        <v>45845</v>
      </c>
      <c r="K128" s="13">
        <f>июн.25!K128+июл.25!H128-июл.25!G128</f>
        <v>2275.65</v>
      </c>
    </row>
    <row r="129" spans="1:11" x14ac:dyDescent="0.25">
      <c r="A129" s="111"/>
      <c r="B129" s="109">
        <v>126</v>
      </c>
      <c r="C129" s="12"/>
      <c r="D129" s="12"/>
      <c r="E129" s="13">
        <f t="shared" si="2"/>
        <v>0</v>
      </c>
      <c r="F129" s="13">
        <v>8.25</v>
      </c>
      <c r="G129" s="13">
        <f t="shared" si="3"/>
        <v>0</v>
      </c>
      <c r="H129" s="13"/>
      <c r="I129" s="109"/>
      <c r="J129" s="50"/>
      <c r="K129" s="13">
        <f>июн.25!K129+июл.25!H129-июл.25!G129</f>
        <v>0</v>
      </c>
    </row>
    <row r="130" spans="1:11" x14ac:dyDescent="0.25">
      <c r="A130" s="111"/>
      <c r="B130" s="109" t="s">
        <v>18</v>
      </c>
      <c r="C130" s="12">
        <v>31187</v>
      </c>
      <c r="D130" s="12">
        <v>31432</v>
      </c>
      <c r="E130" s="13">
        <f t="shared" si="2"/>
        <v>245</v>
      </c>
      <c r="F130" s="68">
        <v>6.19</v>
      </c>
      <c r="G130" s="13">
        <f t="shared" si="3"/>
        <v>1516.5500000000002</v>
      </c>
      <c r="H130" s="13"/>
      <c r="I130" s="109"/>
      <c r="J130" s="50"/>
      <c r="K130" s="13">
        <f>июн.25!K130+июл.25!H130-июл.25!G130</f>
        <v>9241.2900000000009</v>
      </c>
    </row>
    <row r="131" spans="1:11" x14ac:dyDescent="0.25">
      <c r="A131" s="111"/>
      <c r="B131" s="109" t="s">
        <v>19</v>
      </c>
      <c r="C131" s="12">
        <v>10724</v>
      </c>
      <c r="D131" s="12">
        <v>10851</v>
      </c>
      <c r="E131" s="13">
        <f t="shared" si="2"/>
        <v>127</v>
      </c>
      <c r="F131" s="68">
        <v>6.19</v>
      </c>
      <c r="G131" s="13">
        <f t="shared" si="3"/>
        <v>786.13</v>
      </c>
      <c r="H131" s="13"/>
      <c r="I131" s="109"/>
      <c r="J131" s="50"/>
      <c r="K131" s="13">
        <f>июн.25!K131+июл.25!H131-июл.25!G131</f>
        <v>4859.2</v>
      </c>
    </row>
    <row r="132" spans="1:11" x14ac:dyDescent="0.25">
      <c r="A132" s="111"/>
      <c r="B132" s="109">
        <v>129</v>
      </c>
      <c r="C132" s="12">
        <v>6527</v>
      </c>
      <c r="D132" s="12">
        <v>6601</v>
      </c>
      <c r="E132" s="13">
        <f t="shared" si="2"/>
        <v>74</v>
      </c>
      <c r="F132" s="13">
        <v>8.25</v>
      </c>
      <c r="G132" s="13">
        <f t="shared" si="3"/>
        <v>610.5</v>
      </c>
      <c r="H132" s="13"/>
      <c r="I132" s="109"/>
      <c r="J132" s="50"/>
      <c r="K132" s="13">
        <f>июн.25!K132+июл.25!H132-июл.25!G132</f>
        <v>4139.75</v>
      </c>
    </row>
    <row r="133" spans="1:11" x14ac:dyDescent="0.25">
      <c r="A133" s="111"/>
      <c r="B133" s="109">
        <v>130</v>
      </c>
      <c r="C133" s="12">
        <v>188</v>
      </c>
      <c r="D133" s="12">
        <v>309</v>
      </c>
      <c r="E133" s="13">
        <f t="shared" si="2"/>
        <v>121</v>
      </c>
      <c r="F133" s="13">
        <v>8.25</v>
      </c>
      <c r="G133" s="13">
        <f t="shared" si="3"/>
        <v>998.25</v>
      </c>
      <c r="H133" s="13"/>
      <c r="I133" s="109"/>
      <c r="J133" s="50"/>
      <c r="K133" s="13">
        <f>июн.25!K133+июл.25!H133-июл.25!G133</f>
        <v>-2339.6400000000003</v>
      </c>
    </row>
    <row r="134" spans="1:11" x14ac:dyDescent="0.25">
      <c r="A134" s="111"/>
      <c r="B134" s="109">
        <v>131</v>
      </c>
      <c r="C134" s="12"/>
      <c r="D134" s="12"/>
      <c r="E134" s="13">
        <f t="shared" si="2"/>
        <v>0</v>
      </c>
      <c r="F134" s="13">
        <v>8.25</v>
      </c>
      <c r="G134" s="13">
        <f t="shared" si="3"/>
        <v>0</v>
      </c>
      <c r="H134" s="13"/>
      <c r="I134" s="109"/>
      <c r="J134" s="50"/>
      <c r="K134" s="13">
        <f>июн.25!K134+июл.25!H134-июл.25!G134</f>
        <v>0</v>
      </c>
    </row>
    <row r="135" spans="1:11" x14ac:dyDescent="0.25">
      <c r="A135" s="111"/>
      <c r="B135" s="109">
        <v>132</v>
      </c>
      <c r="C135" s="12"/>
      <c r="D135" s="12"/>
      <c r="E135" s="13">
        <f t="shared" si="2"/>
        <v>0</v>
      </c>
      <c r="F135" s="13">
        <v>8.25</v>
      </c>
      <c r="G135" s="13">
        <f t="shared" si="3"/>
        <v>0</v>
      </c>
      <c r="H135" s="13"/>
      <c r="I135" s="109"/>
      <c r="J135" s="50"/>
      <c r="K135" s="13">
        <f>июн.25!K135+июл.25!H135-июл.25!G135</f>
        <v>0</v>
      </c>
    </row>
    <row r="136" spans="1:11" x14ac:dyDescent="0.25">
      <c r="A136" s="111"/>
      <c r="B136" s="109">
        <v>133</v>
      </c>
      <c r="C136" s="12"/>
      <c r="D136" s="12"/>
      <c r="E136" s="13">
        <f t="shared" si="2"/>
        <v>0</v>
      </c>
      <c r="F136" s="13">
        <v>8.25</v>
      </c>
      <c r="G136" s="13">
        <f t="shared" si="3"/>
        <v>0</v>
      </c>
      <c r="H136" s="13"/>
      <c r="I136" s="109"/>
      <c r="J136" s="50"/>
      <c r="K136" s="13">
        <f>июн.25!K136+июл.25!H136-июл.25!G136</f>
        <v>0</v>
      </c>
    </row>
    <row r="137" spans="1:11" x14ac:dyDescent="0.25">
      <c r="A137" s="111"/>
      <c r="B137" s="109">
        <v>134</v>
      </c>
      <c r="C137" s="12">
        <v>4820</v>
      </c>
      <c r="D137" s="12">
        <v>5054</v>
      </c>
      <c r="E137" s="13">
        <f t="shared" si="2"/>
        <v>234</v>
      </c>
      <c r="F137" s="13">
        <v>8.25</v>
      </c>
      <c r="G137" s="13">
        <f t="shared" si="3"/>
        <v>1930.5</v>
      </c>
      <c r="H137" s="13">
        <v>2923</v>
      </c>
      <c r="I137" s="109">
        <v>631303.10384300002</v>
      </c>
      <c r="J137" s="50" t="s">
        <v>89</v>
      </c>
      <c r="K137" s="13">
        <f>июн.25!K137+июл.25!H137-июл.25!G137</f>
        <v>-776.73</v>
      </c>
    </row>
    <row r="138" spans="1:11" x14ac:dyDescent="0.25">
      <c r="A138" s="111"/>
      <c r="B138" s="109">
        <v>135</v>
      </c>
      <c r="C138" s="12">
        <v>62545</v>
      </c>
      <c r="D138" s="12">
        <v>62932</v>
      </c>
      <c r="E138" s="13">
        <f t="shared" si="2"/>
        <v>387</v>
      </c>
      <c r="F138" s="68">
        <v>6.19</v>
      </c>
      <c r="G138" s="13">
        <f t="shared" si="3"/>
        <v>2395.5300000000002</v>
      </c>
      <c r="H138" s="13">
        <v>5000</v>
      </c>
      <c r="I138" s="109">
        <v>318161</v>
      </c>
      <c r="J138" s="50">
        <v>45862</v>
      </c>
      <c r="K138" s="13">
        <f>июн.25!K138+июл.25!H138-июл.25!G138</f>
        <v>10794.039999999997</v>
      </c>
    </row>
    <row r="139" spans="1:11" x14ac:dyDescent="0.25">
      <c r="A139" s="111"/>
      <c r="B139" s="109">
        <v>136</v>
      </c>
      <c r="C139" s="12"/>
      <c r="D139" s="12"/>
      <c r="E139" s="13">
        <f t="shared" ref="E139:E202" si="4">D139-C139</f>
        <v>0</v>
      </c>
      <c r="F139" s="13">
        <v>8.25</v>
      </c>
      <c r="G139" s="13">
        <f t="shared" ref="G139:G202" si="5">F139*E139</f>
        <v>0</v>
      </c>
      <c r="H139" s="13"/>
      <c r="I139" s="109"/>
      <c r="J139" s="50"/>
      <c r="K139" s="13">
        <f>июн.25!K139+июл.25!H139-июл.25!G139</f>
        <v>0</v>
      </c>
    </row>
    <row r="140" spans="1:11" x14ac:dyDescent="0.25">
      <c r="A140" s="111"/>
      <c r="B140" s="109">
        <v>137</v>
      </c>
      <c r="C140" s="12">
        <v>1405</v>
      </c>
      <c r="D140" s="12">
        <v>1421</v>
      </c>
      <c r="E140" s="13">
        <f t="shared" si="4"/>
        <v>16</v>
      </c>
      <c r="F140" s="13">
        <v>8.25</v>
      </c>
      <c r="G140" s="13">
        <f t="shared" si="5"/>
        <v>132</v>
      </c>
      <c r="H140" s="13"/>
      <c r="I140" s="109"/>
      <c r="J140" s="50"/>
      <c r="K140" s="13">
        <f>июн.25!K140+июл.25!H140-июл.25!G140</f>
        <v>-606.89</v>
      </c>
    </row>
    <row r="141" spans="1:11" x14ac:dyDescent="0.25">
      <c r="A141" s="15"/>
      <c r="B141" s="109">
        <v>138</v>
      </c>
      <c r="C141" s="12">
        <v>6487</v>
      </c>
      <c r="D141" s="12">
        <v>6595</v>
      </c>
      <c r="E141" s="13">
        <f t="shared" si="4"/>
        <v>108</v>
      </c>
      <c r="F141" s="68">
        <v>6.19</v>
      </c>
      <c r="G141" s="13">
        <f t="shared" si="5"/>
        <v>668.5200000000001</v>
      </c>
      <c r="H141" s="13">
        <v>15000</v>
      </c>
      <c r="I141" s="109">
        <v>688166</v>
      </c>
      <c r="J141" s="50">
        <v>45867</v>
      </c>
      <c r="K141" s="13">
        <f>июн.25!K141+июл.25!H141-июл.25!G141</f>
        <v>466.71999999999969</v>
      </c>
    </row>
    <row r="142" spans="1:11" x14ac:dyDescent="0.25">
      <c r="A142" s="15"/>
      <c r="B142" s="109">
        <v>139</v>
      </c>
      <c r="C142" s="12"/>
      <c r="D142" s="12"/>
      <c r="E142" s="13">
        <f t="shared" si="4"/>
        <v>0</v>
      </c>
      <c r="F142" s="13">
        <v>8.25</v>
      </c>
      <c r="G142" s="13">
        <f t="shared" si="5"/>
        <v>0</v>
      </c>
      <c r="H142" s="13"/>
      <c r="I142" s="109"/>
      <c r="J142" s="50"/>
      <c r="K142" s="13">
        <f>июн.25!K142+июл.25!H142-июл.25!G142</f>
        <v>0</v>
      </c>
    </row>
    <row r="143" spans="1:11" x14ac:dyDescent="0.25">
      <c r="A143" s="111"/>
      <c r="B143" s="109">
        <v>140</v>
      </c>
      <c r="C143" s="12">
        <v>5254</v>
      </c>
      <c r="D143" s="12">
        <v>5333</v>
      </c>
      <c r="E143" s="13">
        <f t="shared" si="4"/>
        <v>79</v>
      </c>
      <c r="F143" s="68">
        <v>6.19</v>
      </c>
      <c r="G143" s="13">
        <f t="shared" si="5"/>
        <v>489.01000000000005</v>
      </c>
      <c r="H143" s="13"/>
      <c r="I143" s="109"/>
      <c r="J143" s="50"/>
      <c r="K143" s="13">
        <f>июн.25!K143+июл.25!H143-июл.25!G143</f>
        <v>-1766.3799999999999</v>
      </c>
    </row>
    <row r="144" spans="1:11" x14ac:dyDescent="0.25">
      <c r="A144" s="111"/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8.25</v>
      </c>
      <c r="G144" s="13">
        <f t="shared" si="5"/>
        <v>0</v>
      </c>
      <c r="H144" s="13"/>
      <c r="I144" s="109"/>
      <c r="J144" s="50"/>
      <c r="K144" s="13">
        <f>июн.25!K144+июл.25!H144-июл.25!G144</f>
        <v>0</v>
      </c>
    </row>
    <row r="145" spans="1:11" x14ac:dyDescent="0.25">
      <c r="A145" s="111"/>
      <c r="B145" s="109">
        <v>142</v>
      </c>
      <c r="C145" s="12"/>
      <c r="D145" s="12"/>
      <c r="E145" s="13">
        <f t="shared" si="4"/>
        <v>0</v>
      </c>
      <c r="F145" s="13">
        <v>8.25</v>
      </c>
      <c r="G145" s="13">
        <f t="shared" si="5"/>
        <v>0</v>
      </c>
      <c r="H145" s="13"/>
      <c r="I145" s="109"/>
      <c r="J145" s="50"/>
      <c r="K145" s="13">
        <f>июн.25!K145+июл.25!H145-июл.25!G145</f>
        <v>0</v>
      </c>
    </row>
    <row r="146" spans="1:11" x14ac:dyDescent="0.25">
      <c r="A146" s="111"/>
      <c r="B146" s="109">
        <v>143</v>
      </c>
      <c r="C146" s="12">
        <v>8893</v>
      </c>
      <c r="D146" s="12">
        <v>9141</v>
      </c>
      <c r="E146" s="13">
        <f t="shared" si="4"/>
        <v>248</v>
      </c>
      <c r="F146" s="68">
        <v>6.19</v>
      </c>
      <c r="G146" s="13">
        <f t="shared" si="5"/>
        <v>1535.1200000000001</v>
      </c>
      <c r="H146" s="13"/>
      <c r="I146" s="109"/>
      <c r="J146" s="50"/>
      <c r="K146" s="13">
        <f>июн.25!K146+июл.25!H146-июл.25!G146</f>
        <v>-5716.4199999999992</v>
      </c>
    </row>
    <row r="147" spans="1:11" x14ac:dyDescent="0.25">
      <c r="A147" s="111"/>
      <c r="B147" s="109">
        <v>144</v>
      </c>
      <c r="C147" s="12">
        <v>6185</v>
      </c>
      <c r="D147" s="12">
        <v>6371</v>
      </c>
      <c r="E147" s="13">
        <f t="shared" si="4"/>
        <v>186</v>
      </c>
      <c r="F147" s="13">
        <v>8.25</v>
      </c>
      <c r="G147" s="13">
        <f t="shared" si="5"/>
        <v>1534.5</v>
      </c>
      <c r="H147" s="13"/>
      <c r="I147" s="109"/>
      <c r="J147" s="50"/>
      <c r="K147" s="13">
        <f>июн.25!K147+июл.25!H147-июл.25!G147</f>
        <v>-6900.0599999999995</v>
      </c>
    </row>
    <row r="148" spans="1:11" x14ac:dyDescent="0.25">
      <c r="A148" s="111"/>
      <c r="B148" s="109">
        <v>145</v>
      </c>
      <c r="C148" s="12"/>
      <c r="D148" s="12"/>
      <c r="E148" s="13">
        <f t="shared" si="4"/>
        <v>0</v>
      </c>
      <c r="F148" s="13">
        <v>8.25</v>
      </c>
      <c r="G148" s="13">
        <f t="shared" si="5"/>
        <v>0</v>
      </c>
      <c r="H148" s="13"/>
      <c r="I148" s="109"/>
      <c r="J148" s="50"/>
      <c r="K148" s="13">
        <f>июн.25!K148+июл.25!H148-июл.25!G148</f>
        <v>0</v>
      </c>
    </row>
    <row r="149" spans="1:11" x14ac:dyDescent="0.25">
      <c r="A149" s="111"/>
      <c r="B149" s="109">
        <v>146</v>
      </c>
      <c r="C149" s="12"/>
      <c r="D149" s="12"/>
      <c r="E149" s="13">
        <f t="shared" si="4"/>
        <v>0</v>
      </c>
      <c r="F149" s="13">
        <v>8.25</v>
      </c>
      <c r="G149" s="13">
        <f t="shared" si="5"/>
        <v>0</v>
      </c>
      <c r="H149" s="13"/>
      <c r="I149" s="109"/>
      <c r="J149" s="50"/>
      <c r="K149" s="13">
        <f>июн.25!K149+июл.25!H149-июл.25!G149</f>
        <v>0</v>
      </c>
    </row>
    <row r="150" spans="1:11" x14ac:dyDescent="0.25">
      <c r="A150" s="111"/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8.25</v>
      </c>
      <c r="G150" s="13">
        <f t="shared" si="5"/>
        <v>0</v>
      </c>
      <c r="H150" s="13"/>
      <c r="I150" s="109"/>
      <c r="J150" s="50"/>
      <c r="K150" s="13">
        <f>июн.25!K150+июл.25!H150-июл.25!G150</f>
        <v>0</v>
      </c>
    </row>
    <row r="151" spans="1:11" x14ac:dyDescent="0.25">
      <c r="A151" s="111"/>
      <c r="B151" s="109" t="s">
        <v>20</v>
      </c>
      <c r="C151" s="12">
        <v>24154</v>
      </c>
      <c r="D151" s="12">
        <v>24202</v>
      </c>
      <c r="E151" s="13">
        <f t="shared" si="4"/>
        <v>48</v>
      </c>
      <c r="F151" s="13">
        <v>8.25</v>
      </c>
      <c r="G151" s="13">
        <f t="shared" si="5"/>
        <v>396</v>
      </c>
      <c r="H151" s="13"/>
      <c r="I151" s="109"/>
      <c r="J151" s="50"/>
      <c r="K151" s="13">
        <f>июн.25!K151+июл.25!H151-июл.25!G151</f>
        <v>-1458.85</v>
      </c>
    </row>
    <row r="152" spans="1:11" x14ac:dyDescent="0.25">
      <c r="A152" s="111"/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8.25</v>
      </c>
      <c r="G152" s="13">
        <f t="shared" si="5"/>
        <v>0</v>
      </c>
      <c r="H152" s="13"/>
      <c r="I152" s="109"/>
      <c r="J152" s="50"/>
      <c r="K152" s="13">
        <f>июн.25!K152+июл.25!H152-июл.25!G152</f>
        <v>0</v>
      </c>
    </row>
    <row r="153" spans="1:11" x14ac:dyDescent="0.25">
      <c r="A153" s="111"/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8.25</v>
      </c>
      <c r="G153" s="13">
        <f t="shared" si="5"/>
        <v>0</v>
      </c>
      <c r="H153" s="13"/>
      <c r="I153" s="109"/>
      <c r="J153" s="50"/>
      <c r="K153" s="13">
        <f>июн.25!K153+июл.25!H153-июл.25!G153</f>
        <v>0</v>
      </c>
    </row>
    <row r="154" spans="1:11" x14ac:dyDescent="0.25">
      <c r="A154" s="19"/>
      <c r="B154" s="109">
        <v>151</v>
      </c>
      <c r="C154" s="12">
        <v>589</v>
      </c>
      <c r="D154" s="12">
        <v>606</v>
      </c>
      <c r="E154" s="13">
        <f t="shared" si="4"/>
        <v>17</v>
      </c>
      <c r="F154" s="13">
        <v>8.25</v>
      </c>
      <c r="G154" s="13">
        <f t="shared" si="5"/>
        <v>140.25</v>
      </c>
      <c r="H154" s="13"/>
      <c r="I154" s="109"/>
      <c r="J154" s="50"/>
      <c r="K154" s="13">
        <f>июн.25!K154+июл.25!H154-июл.25!G154</f>
        <v>-704.66</v>
      </c>
    </row>
    <row r="155" spans="1:11" x14ac:dyDescent="0.25">
      <c r="A155" s="111"/>
      <c r="B155" s="109">
        <v>152</v>
      </c>
      <c r="C155" s="12">
        <v>2392</v>
      </c>
      <c r="D155" s="12">
        <v>2451</v>
      </c>
      <c r="E155" s="13">
        <f t="shared" si="4"/>
        <v>59</v>
      </c>
      <c r="F155" s="70">
        <v>6.19</v>
      </c>
      <c r="G155" s="13">
        <f t="shared" si="5"/>
        <v>365.21000000000004</v>
      </c>
      <c r="H155" s="13"/>
      <c r="I155" s="109"/>
      <c r="J155" s="50"/>
      <c r="K155" s="13">
        <f>июн.25!K155+июл.25!H155-июл.25!G155</f>
        <v>-1329.65</v>
      </c>
    </row>
    <row r="156" spans="1:11" x14ac:dyDescent="0.25">
      <c r="A156" s="111"/>
      <c r="B156" s="109">
        <v>153</v>
      </c>
      <c r="C156" s="12">
        <v>36105</v>
      </c>
      <c r="D156" s="12">
        <v>36482</v>
      </c>
      <c r="E156" s="13">
        <f t="shared" si="4"/>
        <v>377</v>
      </c>
      <c r="F156" s="70">
        <v>0</v>
      </c>
      <c r="G156" s="13">
        <f t="shared" si="5"/>
        <v>0</v>
      </c>
      <c r="H156" s="13"/>
      <c r="I156" s="109"/>
      <c r="J156" s="50"/>
      <c r="K156" s="13">
        <f>июн.25!K156+июл.25!H156-июл.25!G156</f>
        <v>9915.01</v>
      </c>
    </row>
    <row r="157" spans="1:11" x14ac:dyDescent="0.25">
      <c r="A157" s="111"/>
      <c r="B157" s="109">
        <v>154</v>
      </c>
      <c r="C157" s="12"/>
      <c r="D157" s="12"/>
      <c r="E157" s="13">
        <f t="shared" si="4"/>
        <v>0</v>
      </c>
      <c r="F157" s="13">
        <v>8.25</v>
      </c>
      <c r="G157" s="13">
        <f t="shared" si="5"/>
        <v>0</v>
      </c>
      <c r="H157" s="13"/>
      <c r="I157" s="109"/>
      <c r="J157" s="50"/>
      <c r="K157" s="13">
        <f>июн.25!K157+июл.25!H157-июл.25!G157</f>
        <v>0</v>
      </c>
    </row>
    <row r="158" spans="1:11" x14ac:dyDescent="0.25">
      <c r="A158" s="111"/>
      <c r="B158" s="109">
        <v>155</v>
      </c>
      <c r="C158" s="12">
        <v>1355</v>
      </c>
      <c r="D158" s="12">
        <v>1357</v>
      </c>
      <c r="E158" s="13">
        <f t="shared" si="4"/>
        <v>2</v>
      </c>
      <c r="F158" s="13">
        <v>8.25</v>
      </c>
      <c r="G158" s="13">
        <f t="shared" si="5"/>
        <v>16.5</v>
      </c>
      <c r="H158" s="13"/>
      <c r="I158" s="109"/>
      <c r="J158" s="50"/>
      <c r="K158" s="13">
        <f>июн.25!K158+июл.25!H158-июл.25!G158</f>
        <v>-16.5</v>
      </c>
    </row>
    <row r="159" spans="1:11" x14ac:dyDescent="0.25">
      <c r="A159" s="111"/>
      <c r="B159" s="109">
        <v>156</v>
      </c>
      <c r="C159" s="12">
        <v>45171</v>
      </c>
      <c r="D159" s="12">
        <v>45560</v>
      </c>
      <c r="E159" s="13">
        <f t="shared" si="4"/>
        <v>389</v>
      </c>
      <c r="F159" s="68">
        <v>6.19</v>
      </c>
      <c r="G159" s="13">
        <f t="shared" si="5"/>
        <v>2407.9100000000003</v>
      </c>
      <c r="H159" s="13"/>
      <c r="I159" s="109"/>
      <c r="J159" s="50"/>
      <c r="K159" s="13">
        <f>июн.25!K159+июл.25!H159-июл.25!G159</f>
        <v>-735.14000000000033</v>
      </c>
    </row>
    <row r="160" spans="1:11" x14ac:dyDescent="0.25">
      <c r="A160" s="111"/>
      <c r="B160" s="109">
        <v>157</v>
      </c>
      <c r="C160" s="12">
        <v>7959</v>
      </c>
      <c r="D160" s="12">
        <v>8086</v>
      </c>
      <c r="E160" s="13">
        <f t="shared" si="4"/>
        <v>127</v>
      </c>
      <c r="F160" s="68">
        <v>6.19</v>
      </c>
      <c r="G160" s="13">
        <f t="shared" si="5"/>
        <v>786.13</v>
      </c>
      <c r="H160" s="13">
        <v>500</v>
      </c>
      <c r="I160" s="109">
        <v>103974</v>
      </c>
      <c r="J160" s="50">
        <v>45852</v>
      </c>
      <c r="K160" s="13">
        <f>июн.25!K160+июл.25!H160-июл.25!G160</f>
        <v>-596.88</v>
      </c>
    </row>
    <row r="161" spans="1:11" x14ac:dyDescent="0.25">
      <c r="A161" s="111"/>
      <c r="B161" s="109">
        <v>158</v>
      </c>
      <c r="C161" s="12">
        <v>1229</v>
      </c>
      <c r="D161" s="12">
        <v>1273</v>
      </c>
      <c r="E161" s="13">
        <f t="shared" si="4"/>
        <v>44</v>
      </c>
      <c r="F161" s="13">
        <v>8.25</v>
      </c>
      <c r="G161" s="13">
        <f t="shared" si="5"/>
        <v>363</v>
      </c>
      <c r="H161" s="13"/>
      <c r="I161" s="109"/>
      <c r="J161" s="50"/>
      <c r="K161" s="13">
        <f>июн.25!K161+июл.25!H161-июл.25!G161</f>
        <v>-1389.2</v>
      </c>
    </row>
    <row r="162" spans="1:11" x14ac:dyDescent="0.25">
      <c r="A162" s="111"/>
      <c r="B162" s="109">
        <v>159</v>
      </c>
      <c r="C162" s="12">
        <v>1516</v>
      </c>
      <c r="D162" s="12">
        <v>1565</v>
      </c>
      <c r="E162" s="13">
        <f t="shared" si="4"/>
        <v>49</v>
      </c>
      <c r="F162" s="13">
        <v>8.25</v>
      </c>
      <c r="G162" s="13">
        <f t="shared" si="5"/>
        <v>404.25</v>
      </c>
      <c r="H162" s="13">
        <v>3000</v>
      </c>
      <c r="I162" s="109">
        <v>933553</v>
      </c>
      <c r="J162" s="50">
        <v>45868</v>
      </c>
      <c r="K162" s="13">
        <f>июн.25!K162+июл.25!H162-июл.25!G162</f>
        <v>3594.66</v>
      </c>
    </row>
    <row r="163" spans="1:11" x14ac:dyDescent="0.25">
      <c r="A163" s="111"/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8.25</v>
      </c>
      <c r="G163" s="13">
        <f t="shared" si="5"/>
        <v>0</v>
      </c>
      <c r="H163" s="13"/>
      <c r="I163" s="109"/>
      <c r="J163" s="50"/>
      <c r="K163" s="13">
        <f>июн.25!K163+июл.25!H163-июл.25!G163</f>
        <v>0</v>
      </c>
    </row>
    <row r="164" spans="1:11" x14ac:dyDescent="0.25">
      <c r="A164" s="66"/>
      <c r="B164" s="109">
        <v>161</v>
      </c>
      <c r="C164" s="12"/>
      <c r="D164" s="12"/>
      <c r="E164" s="13">
        <f t="shared" si="4"/>
        <v>0</v>
      </c>
      <c r="F164" s="13">
        <v>8.25</v>
      </c>
      <c r="G164" s="13">
        <f t="shared" si="5"/>
        <v>0</v>
      </c>
      <c r="H164" s="13"/>
      <c r="I164" s="109"/>
      <c r="J164" s="50"/>
      <c r="K164" s="13">
        <f>июн.25!K164+июл.25!H164-июл.25!G164</f>
        <v>0</v>
      </c>
    </row>
    <row r="165" spans="1:11" x14ac:dyDescent="0.25">
      <c r="A165" s="111"/>
      <c r="B165" s="109">
        <v>162</v>
      </c>
      <c r="C165" s="12">
        <v>5871</v>
      </c>
      <c r="D165" s="12">
        <v>6116</v>
      </c>
      <c r="E165" s="13">
        <f t="shared" si="4"/>
        <v>245</v>
      </c>
      <c r="F165" s="13">
        <v>8.25</v>
      </c>
      <c r="G165" s="13">
        <f t="shared" si="5"/>
        <v>2021.25</v>
      </c>
      <c r="H165" s="13"/>
      <c r="I165" s="109"/>
      <c r="J165" s="50"/>
      <c r="K165" s="13">
        <f>июн.25!K165+июл.25!H165-июл.25!G165</f>
        <v>966.12000000000035</v>
      </c>
    </row>
    <row r="166" spans="1:11" x14ac:dyDescent="0.25">
      <c r="A166" s="111"/>
      <c r="B166" s="109" t="s">
        <v>21</v>
      </c>
      <c r="C166" s="12">
        <v>79999</v>
      </c>
      <c r="D166" s="12">
        <v>82302</v>
      </c>
      <c r="E166" s="13">
        <f t="shared" si="4"/>
        <v>2303</v>
      </c>
      <c r="F166" s="68">
        <v>6.19</v>
      </c>
      <c r="G166" s="13">
        <f t="shared" si="5"/>
        <v>14255.570000000002</v>
      </c>
      <c r="H166" s="13"/>
      <c r="I166" s="109"/>
      <c r="J166" s="50"/>
      <c r="K166" s="13">
        <f>июн.25!K166+июл.25!H166-июл.25!G166</f>
        <v>19495.03</v>
      </c>
    </row>
    <row r="167" spans="1:11" x14ac:dyDescent="0.25">
      <c r="A167" s="111"/>
      <c r="B167" s="109">
        <v>164</v>
      </c>
      <c r="C167" s="12">
        <v>628</v>
      </c>
      <c r="D167" s="12">
        <v>634</v>
      </c>
      <c r="E167" s="13">
        <f t="shared" si="4"/>
        <v>6</v>
      </c>
      <c r="F167" s="13">
        <v>8.25</v>
      </c>
      <c r="G167" s="13">
        <f t="shared" si="5"/>
        <v>49.5</v>
      </c>
      <c r="H167" s="13"/>
      <c r="I167" s="109"/>
      <c r="J167" s="50"/>
      <c r="K167" s="13">
        <f>июн.25!K167+июл.25!H167-июл.25!G167</f>
        <v>-4645.4100000000008</v>
      </c>
    </row>
    <row r="168" spans="1:11" x14ac:dyDescent="0.25">
      <c r="A168" s="111"/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8.25</v>
      </c>
      <c r="G168" s="13">
        <f t="shared" si="5"/>
        <v>0</v>
      </c>
      <c r="H168" s="13"/>
      <c r="I168" s="109"/>
      <c r="J168" s="50"/>
      <c r="K168" s="13">
        <f>июн.25!K168+июл.25!H168-июл.25!G168</f>
        <v>0</v>
      </c>
    </row>
    <row r="169" spans="1:11" x14ac:dyDescent="0.25">
      <c r="A169" s="111"/>
      <c r="B169" s="109">
        <v>166</v>
      </c>
      <c r="C169" s="12"/>
      <c r="D169" s="12"/>
      <c r="E169" s="13">
        <f t="shared" si="4"/>
        <v>0</v>
      </c>
      <c r="F169" s="13">
        <v>8.25</v>
      </c>
      <c r="G169" s="13">
        <f t="shared" si="5"/>
        <v>0</v>
      </c>
      <c r="H169" s="13"/>
      <c r="I169" s="109"/>
      <c r="J169" s="50"/>
      <c r="K169" s="13">
        <f>июн.25!K169+июл.25!H169-июл.25!G169</f>
        <v>0</v>
      </c>
    </row>
    <row r="170" spans="1:11" x14ac:dyDescent="0.25">
      <c r="A170" s="111"/>
      <c r="B170" s="109">
        <v>167</v>
      </c>
      <c r="C170" s="12"/>
      <c r="D170" s="12"/>
      <c r="E170" s="13">
        <f t="shared" si="4"/>
        <v>0</v>
      </c>
      <c r="F170" s="13">
        <v>8.25</v>
      </c>
      <c r="G170" s="13">
        <f t="shared" si="5"/>
        <v>0</v>
      </c>
      <c r="H170" s="13"/>
      <c r="I170" s="109"/>
      <c r="J170" s="50"/>
      <c r="K170" s="13">
        <f>июн.25!K170+июл.25!H170-июл.25!G170</f>
        <v>0</v>
      </c>
    </row>
    <row r="171" spans="1:11" x14ac:dyDescent="0.25">
      <c r="A171" s="111"/>
      <c r="B171" s="109">
        <v>168</v>
      </c>
      <c r="C171" s="12">
        <v>20264</v>
      </c>
      <c r="D171" s="12">
        <v>20494</v>
      </c>
      <c r="E171" s="13">
        <f t="shared" si="4"/>
        <v>230</v>
      </c>
      <c r="F171" s="13">
        <v>8.25</v>
      </c>
      <c r="G171" s="13">
        <f t="shared" si="5"/>
        <v>1897.5</v>
      </c>
      <c r="H171" s="13">
        <v>1737.21</v>
      </c>
      <c r="I171" s="109">
        <v>767977</v>
      </c>
      <c r="J171" s="50">
        <v>45863</v>
      </c>
      <c r="K171" s="13">
        <f>июн.25!K171+июл.25!H171-июл.25!G171</f>
        <v>-1882.8399999999992</v>
      </c>
    </row>
    <row r="172" spans="1:11" x14ac:dyDescent="0.25">
      <c r="A172" s="111"/>
      <c r="B172" s="109">
        <v>169</v>
      </c>
      <c r="C172" s="12"/>
      <c r="D172" s="12"/>
      <c r="E172" s="13">
        <f t="shared" si="4"/>
        <v>0</v>
      </c>
      <c r="F172" s="13">
        <v>8.25</v>
      </c>
      <c r="G172" s="13">
        <f t="shared" si="5"/>
        <v>0</v>
      </c>
      <c r="H172" s="13"/>
      <c r="I172" s="109"/>
      <c r="J172" s="50"/>
      <c r="K172" s="13">
        <f>июн.25!K172+июл.25!H172-июл.25!G172</f>
        <v>0</v>
      </c>
    </row>
    <row r="173" spans="1:11" x14ac:dyDescent="0.25">
      <c r="A173" s="111"/>
      <c r="B173" s="109">
        <v>170</v>
      </c>
      <c r="C173" s="12">
        <v>2289</v>
      </c>
      <c r="D173" s="12">
        <v>2289</v>
      </c>
      <c r="E173" s="13">
        <f t="shared" si="4"/>
        <v>0</v>
      </c>
      <c r="F173" s="13">
        <v>8.25</v>
      </c>
      <c r="G173" s="13">
        <f t="shared" si="5"/>
        <v>0</v>
      </c>
      <c r="H173" s="13"/>
      <c r="I173" s="109"/>
      <c r="J173" s="50"/>
      <c r="K173" s="13">
        <f>июн.25!K173+июл.25!H173-июл.25!G173</f>
        <v>733</v>
      </c>
    </row>
    <row r="174" spans="1:11" x14ac:dyDescent="0.25">
      <c r="A174" s="111"/>
      <c r="B174" s="109">
        <v>171</v>
      </c>
      <c r="C174" s="12">
        <v>24035</v>
      </c>
      <c r="D174" s="12">
        <v>24497</v>
      </c>
      <c r="E174" s="13">
        <f t="shared" si="4"/>
        <v>462</v>
      </c>
      <c r="F174" s="70">
        <v>6.19</v>
      </c>
      <c r="G174" s="13">
        <f t="shared" si="5"/>
        <v>2859.78</v>
      </c>
      <c r="H174" s="13">
        <v>10000</v>
      </c>
      <c r="I174" s="109">
        <v>395648</v>
      </c>
      <c r="J174" s="50">
        <v>45854</v>
      </c>
      <c r="K174" s="13">
        <f>июн.25!K174+июл.25!H174-июл.25!G174</f>
        <v>6255.9699999999993</v>
      </c>
    </row>
    <row r="175" spans="1:11" x14ac:dyDescent="0.25">
      <c r="A175" s="111"/>
      <c r="B175" s="109">
        <v>172</v>
      </c>
      <c r="C175" s="12">
        <v>82826</v>
      </c>
      <c r="D175" s="12">
        <v>83267</v>
      </c>
      <c r="E175" s="13">
        <f t="shared" si="4"/>
        <v>441</v>
      </c>
      <c r="F175" s="13">
        <v>8.25</v>
      </c>
      <c r="G175" s="13">
        <f t="shared" si="5"/>
        <v>3638.25</v>
      </c>
      <c r="H175" s="13"/>
      <c r="I175" s="109"/>
      <c r="J175" s="50"/>
      <c r="K175" s="13">
        <f>июн.25!K175+июл.25!H175-июл.25!G175</f>
        <v>-13285.089999999997</v>
      </c>
    </row>
    <row r="176" spans="1:11" x14ac:dyDescent="0.25">
      <c r="A176" s="111"/>
      <c r="B176" s="109">
        <v>173</v>
      </c>
      <c r="C176" s="12">
        <v>142334</v>
      </c>
      <c r="D176" s="12">
        <v>143026</v>
      </c>
      <c r="E176" s="13">
        <f t="shared" si="4"/>
        <v>692</v>
      </c>
      <c r="F176" s="68">
        <v>6.19</v>
      </c>
      <c r="G176" s="13">
        <f t="shared" si="5"/>
        <v>4283.4800000000005</v>
      </c>
      <c r="H176" s="13">
        <v>5100</v>
      </c>
      <c r="I176" s="109">
        <v>235062</v>
      </c>
      <c r="J176" s="50">
        <v>45852</v>
      </c>
      <c r="K176" s="13">
        <f>июн.25!K176+июл.25!H176-июл.25!G176</f>
        <v>3891.12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8.25</v>
      </c>
      <c r="G177" s="13">
        <f t="shared" si="5"/>
        <v>0</v>
      </c>
      <c r="H177" s="13"/>
      <c r="I177" s="109"/>
      <c r="J177" s="50"/>
      <c r="K177" s="13">
        <f>июн.25!K177+июл.25!H177-июл.25!G177</f>
        <v>0</v>
      </c>
    </row>
    <row r="178" spans="1:11" x14ac:dyDescent="0.25">
      <c r="A178" s="111"/>
      <c r="B178" s="109">
        <f>175</f>
        <v>175</v>
      </c>
      <c r="C178" s="12">
        <v>5459</v>
      </c>
      <c r="D178" s="12">
        <v>5617</v>
      </c>
      <c r="E178" s="13">
        <f t="shared" si="4"/>
        <v>158</v>
      </c>
      <c r="F178" s="13">
        <v>8.25</v>
      </c>
      <c r="G178" s="13">
        <f t="shared" si="5"/>
        <v>1303.5</v>
      </c>
      <c r="H178" s="13"/>
      <c r="I178" s="109"/>
      <c r="J178" s="50"/>
      <c r="K178" s="13">
        <f>июн.25!K178+июл.25!H178-июл.25!G178</f>
        <v>827.34999999999945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8.25</v>
      </c>
      <c r="G179" s="13">
        <f t="shared" si="5"/>
        <v>0</v>
      </c>
      <c r="H179" s="13"/>
      <c r="I179" s="109"/>
      <c r="J179" s="50"/>
      <c r="K179" s="13">
        <f>июн.25!K179+июл.25!H179-июл.25!G179</f>
        <v>0</v>
      </c>
    </row>
    <row r="180" spans="1:11" x14ac:dyDescent="0.25">
      <c r="A180" s="111"/>
      <c r="B180" s="109">
        <v>177</v>
      </c>
      <c r="C180" s="12">
        <v>13831</v>
      </c>
      <c r="D180" s="12">
        <v>13988</v>
      </c>
      <c r="E180" s="13">
        <f t="shared" si="4"/>
        <v>157</v>
      </c>
      <c r="F180" s="13">
        <v>8.25</v>
      </c>
      <c r="G180" s="13">
        <f t="shared" si="5"/>
        <v>1295.25</v>
      </c>
      <c r="H180" s="13">
        <v>10000</v>
      </c>
      <c r="I180" s="109">
        <v>546404</v>
      </c>
      <c r="J180" s="50">
        <v>45855</v>
      </c>
      <c r="K180" s="13">
        <f>июн.25!K180+июл.25!H180-июл.25!G180</f>
        <v>592.32000000000062</v>
      </c>
    </row>
    <row r="181" spans="1:11" x14ac:dyDescent="0.25">
      <c r="A181" s="111"/>
      <c r="B181" s="109">
        <v>178</v>
      </c>
      <c r="C181" s="12"/>
      <c r="D181" s="12"/>
      <c r="E181" s="13">
        <f t="shared" si="4"/>
        <v>0</v>
      </c>
      <c r="F181" s="13">
        <v>8.25</v>
      </c>
      <c r="G181" s="13">
        <f t="shared" si="5"/>
        <v>0</v>
      </c>
      <c r="H181" s="13"/>
      <c r="I181" s="109"/>
      <c r="J181" s="50"/>
      <c r="K181" s="13">
        <f>июн.25!K181+июл.25!H181-июл.25!G181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4"/>
        <v>0</v>
      </c>
      <c r="F182" s="13">
        <v>8.25</v>
      </c>
      <c r="G182" s="13">
        <f t="shared" si="5"/>
        <v>0</v>
      </c>
      <c r="H182" s="13"/>
      <c r="I182" s="109"/>
      <c r="J182" s="50"/>
      <c r="K182" s="13">
        <f>июн.25!K182+июл.25!H182-июл.25!G182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4"/>
        <v>0</v>
      </c>
      <c r="F183" s="13">
        <v>8.25</v>
      </c>
      <c r="G183" s="13">
        <f t="shared" si="5"/>
        <v>0</v>
      </c>
      <c r="H183" s="13"/>
      <c r="I183" s="109"/>
      <c r="J183" s="50"/>
      <c r="K183" s="13">
        <f>июн.25!K183+июл.25!H183-июл.25!G183</f>
        <v>0</v>
      </c>
    </row>
    <row r="184" spans="1:11" x14ac:dyDescent="0.25">
      <c r="A184" s="111"/>
      <c r="B184" s="109">
        <v>181</v>
      </c>
      <c r="C184" s="12">
        <v>348</v>
      </c>
      <c r="D184" s="12">
        <v>348</v>
      </c>
      <c r="E184" s="13">
        <f t="shared" si="4"/>
        <v>0</v>
      </c>
      <c r="F184" s="13">
        <v>8.25</v>
      </c>
      <c r="G184" s="13">
        <f t="shared" si="5"/>
        <v>0</v>
      </c>
      <c r="H184" s="13"/>
      <c r="I184" s="109"/>
      <c r="J184" s="50"/>
      <c r="K184" s="13">
        <f>июн.25!K184+июл.25!H184-июл.25!G184</f>
        <v>-1720.83</v>
      </c>
    </row>
    <row r="185" spans="1:11" x14ac:dyDescent="0.25">
      <c r="A185" s="111"/>
      <c r="B185" s="109">
        <v>182</v>
      </c>
      <c r="C185" s="12"/>
      <c r="D185" s="12"/>
      <c r="E185" s="13">
        <f t="shared" si="4"/>
        <v>0</v>
      </c>
      <c r="F185" s="13">
        <v>8.25</v>
      </c>
      <c r="G185" s="13">
        <f t="shared" si="5"/>
        <v>0</v>
      </c>
      <c r="H185" s="13"/>
      <c r="I185" s="109"/>
      <c r="J185" s="50"/>
      <c r="K185" s="13">
        <f>июн.25!K185+июл.25!H185-июл.25!G185</f>
        <v>0</v>
      </c>
    </row>
    <row r="186" spans="1:11" x14ac:dyDescent="0.25">
      <c r="A186" s="111"/>
      <c r="B186" s="109">
        <v>183</v>
      </c>
      <c r="C186" s="12">
        <v>60</v>
      </c>
      <c r="D186" s="12">
        <v>60</v>
      </c>
      <c r="E186" s="13">
        <f t="shared" si="4"/>
        <v>0</v>
      </c>
      <c r="F186" s="13">
        <v>8.25</v>
      </c>
      <c r="G186" s="13">
        <f t="shared" si="5"/>
        <v>0</v>
      </c>
      <c r="H186" s="13"/>
      <c r="I186" s="109"/>
      <c r="J186" s="50"/>
      <c r="K186" s="13">
        <f>июн.25!K186+июл.25!H186-июл.25!G186</f>
        <v>-263.88</v>
      </c>
    </row>
    <row r="187" spans="1:11" x14ac:dyDescent="0.25">
      <c r="A187" s="111"/>
      <c r="B187" s="109">
        <v>184</v>
      </c>
      <c r="C187" s="12"/>
      <c r="D187" s="12"/>
      <c r="E187" s="13">
        <f t="shared" si="4"/>
        <v>0</v>
      </c>
      <c r="F187" s="13">
        <v>8.25</v>
      </c>
      <c r="G187" s="13">
        <f t="shared" si="5"/>
        <v>0</v>
      </c>
      <c r="H187" s="13"/>
      <c r="I187" s="109"/>
      <c r="J187" s="50"/>
      <c r="K187" s="13">
        <f>июн.25!K187+июл.25!H187-июл.25!G187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4"/>
        <v>0</v>
      </c>
      <c r="F188" s="13">
        <v>8.25</v>
      </c>
      <c r="G188" s="13">
        <f t="shared" si="5"/>
        <v>0</v>
      </c>
      <c r="H188" s="13"/>
      <c r="I188" s="109"/>
      <c r="J188" s="50"/>
      <c r="K188" s="13">
        <f>июн.25!K188+июл.25!H188-июл.25!G188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4"/>
        <v>0</v>
      </c>
      <c r="F189" s="13">
        <v>8.25</v>
      </c>
      <c r="G189" s="13">
        <f t="shared" si="5"/>
        <v>0</v>
      </c>
      <c r="H189" s="13"/>
      <c r="I189" s="109"/>
      <c r="J189" s="50"/>
      <c r="K189" s="13">
        <f>июн.25!K189+июл.25!H189-июл.25!G189</f>
        <v>0</v>
      </c>
    </row>
    <row r="190" spans="1:11" x14ac:dyDescent="0.25">
      <c r="A190" s="111"/>
      <c r="B190" s="109">
        <v>187</v>
      </c>
      <c r="C190" s="12">
        <v>29518</v>
      </c>
      <c r="D190" s="12">
        <v>29789</v>
      </c>
      <c r="E190" s="13">
        <f t="shared" si="4"/>
        <v>271</v>
      </c>
      <c r="F190" s="13">
        <v>8.25</v>
      </c>
      <c r="G190" s="13">
        <f t="shared" si="5"/>
        <v>2235.75</v>
      </c>
      <c r="H190" s="13"/>
      <c r="I190" s="109"/>
      <c r="J190" s="50"/>
      <c r="K190" s="13">
        <f>июн.25!K190+июл.25!H190-июл.25!G190</f>
        <v>2514.09</v>
      </c>
    </row>
    <row r="191" spans="1:11" x14ac:dyDescent="0.25">
      <c r="A191" s="111"/>
      <c r="B191" s="109">
        <v>188</v>
      </c>
      <c r="C191" s="12">
        <v>4541</v>
      </c>
      <c r="D191" s="85">
        <v>4541</v>
      </c>
      <c r="E191" s="13">
        <f t="shared" si="4"/>
        <v>0</v>
      </c>
      <c r="F191" s="13">
        <v>8.25</v>
      </c>
      <c r="G191" s="13">
        <f t="shared" si="5"/>
        <v>0</v>
      </c>
      <c r="H191" s="13"/>
      <c r="I191" s="109"/>
      <c r="J191" s="50"/>
      <c r="K191" s="13">
        <f>июн.25!K191+июл.25!H191-июл.25!G191</f>
        <v>-942.45</v>
      </c>
    </row>
    <row r="192" spans="1:11" x14ac:dyDescent="0.25">
      <c r="A192" s="111"/>
      <c r="B192" s="109">
        <v>189</v>
      </c>
      <c r="C192" s="12">
        <v>6323</v>
      </c>
      <c r="D192" s="12">
        <v>6528</v>
      </c>
      <c r="E192" s="13">
        <f t="shared" si="4"/>
        <v>205</v>
      </c>
      <c r="F192" s="13">
        <v>8.25</v>
      </c>
      <c r="G192" s="13">
        <f t="shared" si="5"/>
        <v>1691.25</v>
      </c>
      <c r="H192" s="13">
        <v>4000</v>
      </c>
      <c r="I192" s="109">
        <v>200579</v>
      </c>
      <c r="J192" s="50">
        <v>45859</v>
      </c>
      <c r="K192" s="13">
        <f>июн.25!K192+июл.25!H192-июл.25!G192</f>
        <v>414.96000000000004</v>
      </c>
    </row>
    <row r="193" spans="1:11" x14ac:dyDescent="0.25">
      <c r="A193" s="111"/>
      <c r="B193" s="109">
        <v>190</v>
      </c>
      <c r="C193" s="12"/>
      <c r="D193" s="12"/>
      <c r="E193" s="13">
        <f t="shared" si="4"/>
        <v>0</v>
      </c>
      <c r="F193" s="13">
        <v>8.25</v>
      </c>
      <c r="G193" s="13">
        <f t="shared" si="5"/>
        <v>0</v>
      </c>
      <c r="H193" s="13"/>
      <c r="I193" s="109"/>
      <c r="J193" s="50"/>
      <c r="K193" s="13">
        <f>июн.25!K193+июл.25!H193-июл.25!G193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4"/>
        <v>0</v>
      </c>
      <c r="F194" s="13">
        <v>8.25</v>
      </c>
      <c r="G194" s="13">
        <f t="shared" si="5"/>
        <v>0</v>
      </c>
      <c r="H194" s="13"/>
      <c r="I194" s="109"/>
      <c r="J194" s="50"/>
      <c r="K194" s="13">
        <f>июн.25!K194+июл.25!H194-июл.25!G194</f>
        <v>0</v>
      </c>
    </row>
    <row r="195" spans="1:11" x14ac:dyDescent="0.25">
      <c r="A195" s="111"/>
      <c r="B195" s="109">
        <v>192</v>
      </c>
      <c r="C195" s="12">
        <v>7691</v>
      </c>
      <c r="D195" s="12">
        <v>7891</v>
      </c>
      <c r="E195" s="13">
        <f t="shared" si="4"/>
        <v>200</v>
      </c>
      <c r="F195" s="13">
        <v>8.25</v>
      </c>
      <c r="G195" s="13">
        <f t="shared" si="5"/>
        <v>1650</v>
      </c>
      <c r="H195" s="13">
        <v>1500</v>
      </c>
      <c r="I195" s="109">
        <v>558953</v>
      </c>
      <c r="J195" s="50">
        <v>45845</v>
      </c>
      <c r="K195" s="13">
        <f>июн.25!K195+июл.25!H195-июл.25!G195</f>
        <v>-2402.96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8.25</v>
      </c>
      <c r="G196" s="13">
        <f t="shared" si="5"/>
        <v>0</v>
      </c>
      <c r="H196" s="13">
        <v>1000</v>
      </c>
      <c r="I196" s="109">
        <v>402832</v>
      </c>
      <c r="J196" s="50">
        <v>45845</v>
      </c>
      <c r="K196" s="13">
        <f>июн.25!K196+июл.25!H196-июл.25!G196</f>
        <v>6000</v>
      </c>
    </row>
    <row r="197" spans="1:11" x14ac:dyDescent="0.25">
      <c r="A197" s="111"/>
      <c r="B197" s="109">
        <v>194</v>
      </c>
      <c r="C197" s="12">
        <v>7842</v>
      </c>
      <c r="D197" s="12">
        <v>7982</v>
      </c>
      <c r="E197" s="13">
        <f t="shared" si="4"/>
        <v>140</v>
      </c>
      <c r="F197" s="13">
        <v>8.25</v>
      </c>
      <c r="G197" s="13">
        <f t="shared" si="5"/>
        <v>1155</v>
      </c>
      <c r="H197" s="13"/>
      <c r="I197" s="109"/>
      <c r="J197" s="50"/>
      <c r="K197" s="13">
        <f>июн.25!K197+июл.25!H197-июл.25!G197</f>
        <v>-679.6400000000001</v>
      </c>
    </row>
    <row r="198" spans="1:11" x14ac:dyDescent="0.25">
      <c r="A198" s="111"/>
      <c r="B198" s="109">
        <v>195</v>
      </c>
      <c r="C198" s="12"/>
      <c r="D198" s="12"/>
      <c r="E198" s="13">
        <f t="shared" si="4"/>
        <v>0</v>
      </c>
      <c r="F198" s="13">
        <v>8.25</v>
      </c>
      <c r="G198" s="13">
        <f t="shared" si="5"/>
        <v>0</v>
      </c>
      <c r="H198" s="13"/>
      <c r="I198" s="109"/>
      <c r="J198" s="50"/>
      <c r="K198" s="13">
        <f>июн.25!K198+июл.25!H198-июл.25!G198</f>
        <v>0</v>
      </c>
    </row>
    <row r="199" spans="1:11" x14ac:dyDescent="0.25">
      <c r="A199" s="111"/>
      <c r="B199" s="109">
        <v>196</v>
      </c>
      <c r="C199" s="12">
        <v>20379</v>
      </c>
      <c r="D199" s="12">
        <v>20544</v>
      </c>
      <c r="E199" s="13">
        <f t="shared" si="4"/>
        <v>165</v>
      </c>
      <c r="F199" s="70">
        <v>6.19</v>
      </c>
      <c r="G199" s="13">
        <f t="shared" si="5"/>
        <v>1021.35</v>
      </c>
      <c r="H199" s="13">
        <v>1400</v>
      </c>
      <c r="I199" s="109">
        <v>333873</v>
      </c>
      <c r="J199" s="50">
        <v>45853</v>
      </c>
      <c r="K199" s="13">
        <f>июн.25!K199+июл.25!H199-июл.25!G199</f>
        <v>-1645.1600000000003</v>
      </c>
    </row>
    <row r="200" spans="1:11" x14ac:dyDescent="0.25">
      <c r="A200" s="111"/>
      <c r="B200" s="109">
        <v>197</v>
      </c>
      <c r="C200" s="12">
        <v>45</v>
      </c>
      <c r="D200" s="12">
        <v>45</v>
      </c>
      <c r="E200" s="13">
        <f t="shared" si="4"/>
        <v>0</v>
      </c>
      <c r="F200" s="13">
        <v>8.25</v>
      </c>
      <c r="G200" s="13">
        <f t="shared" si="5"/>
        <v>0</v>
      </c>
      <c r="H200" s="13"/>
      <c r="I200" s="109"/>
      <c r="J200" s="50"/>
      <c r="K200" s="13">
        <f>июн.25!K200+июл.25!H200-июл.25!G200</f>
        <v>-256.55</v>
      </c>
    </row>
    <row r="201" spans="1:11" x14ac:dyDescent="0.25">
      <c r="A201" s="111"/>
      <c r="B201" s="109">
        <v>198</v>
      </c>
      <c r="C201" s="12"/>
      <c r="D201" s="12"/>
      <c r="E201" s="13">
        <f t="shared" si="4"/>
        <v>0</v>
      </c>
      <c r="F201" s="13">
        <v>8.25</v>
      </c>
      <c r="G201" s="13">
        <f t="shared" si="5"/>
        <v>0</v>
      </c>
      <c r="H201" s="13"/>
      <c r="I201" s="109"/>
      <c r="J201" s="50"/>
      <c r="K201" s="13">
        <f>июн.25!K201+июл.25!H201-июл.25!G201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4"/>
        <v>0</v>
      </c>
      <c r="F202" s="13">
        <v>8.25</v>
      </c>
      <c r="G202" s="13">
        <f t="shared" si="5"/>
        <v>0</v>
      </c>
      <c r="H202" s="13"/>
      <c r="I202" s="109"/>
      <c r="J202" s="50"/>
      <c r="K202" s="13">
        <f>июн.25!K202+июл.25!H202-июл.25!G202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ref="E203:E266" si="6">D203-C203</f>
        <v>0</v>
      </c>
      <c r="F203" s="13">
        <v>8.25</v>
      </c>
      <c r="G203" s="13">
        <f t="shared" ref="G203:G266" si="7">F203*E203</f>
        <v>0</v>
      </c>
      <c r="H203" s="13"/>
      <c r="I203" s="109"/>
      <c r="J203" s="50"/>
      <c r="K203" s="13">
        <f>июн.25!K203+июл.25!H203-июл.25!G203</f>
        <v>0</v>
      </c>
    </row>
    <row r="204" spans="1:11" x14ac:dyDescent="0.25">
      <c r="A204" s="111"/>
      <c r="B204" s="109">
        <v>201</v>
      </c>
      <c r="C204" s="12">
        <v>16835</v>
      </c>
      <c r="D204" s="12">
        <v>16980</v>
      </c>
      <c r="E204" s="13">
        <f t="shared" si="6"/>
        <v>145</v>
      </c>
      <c r="F204" s="68">
        <v>6.19</v>
      </c>
      <c r="G204" s="13">
        <f t="shared" si="7"/>
        <v>897.55000000000007</v>
      </c>
      <c r="H204" s="13"/>
      <c r="I204" s="109"/>
      <c r="J204" s="50"/>
      <c r="K204" s="13">
        <f>июн.25!K204+июл.25!H204-июл.25!G204</f>
        <v>12866</v>
      </c>
    </row>
    <row r="205" spans="1:11" x14ac:dyDescent="0.25">
      <c r="A205" s="111"/>
      <c r="B205" s="109">
        <v>202</v>
      </c>
      <c r="C205" s="12">
        <v>1231</v>
      </c>
      <c r="D205" s="12">
        <v>1231</v>
      </c>
      <c r="E205" s="13">
        <f t="shared" si="6"/>
        <v>0</v>
      </c>
      <c r="F205" s="13">
        <v>8.25</v>
      </c>
      <c r="G205" s="13">
        <f t="shared" si="7"/>
        <v>0</v>
      </c>
      <c r="H205" s="13"/>
      <c r="I205" s="109"/>
      <c r="J205" s="50"/>
      <c r="K205" s="13">
        <f>июн.25!K205+июл.25!H205-июл.25!G205</f>
        <v>-21.990000000000002</v>
      </c>
    </row>
    <row r="206" spans="1:11" x14ac:dyDescent="0.25">
      <c r="A206" s="111"/>
      <c r="B206" s="109">
        <v>203</v>
      </c>
      <c r="C206" s="12">
        <v>5913</v>
      </c>
      <c r="D206" s="12">
        <v>6082</v>
      </c>
      <c r="E206" s="13">
        <f t="shared" si="6"/>
        <v>169</v>
      </c>
      <c r="F206" s="13">
        <v>8.25</v>
      </c>
      <c r="G206" s="13">
        <f t="shared" si="7"/>
        <v>1394.25</v>
      </c>
      <c r="H206" s="13"/>
      <c r="I206" s="109"/>
      <c r="J206" s="50"/>
      <c r="K206" s="13">
        <f>июн.25!K206+июл.25!H206-июл.25!G206</f>
        <v>-870.62000000000126</v>
      </c>
    </row>
    <row r="207" spans="1:11" x14ac:dyDescent="0.25">
      <c r="A207" s="111"/>
      <c r="B207" s="109">
        <v>205</v>
      </c>
      <c r="C207" s="12"/>
      <c r="D207" s="12"/>
      <c r="E207" s="13">
        <f t="shared" si="6"/>
        <v>0</v>
      </c>
      <c r="F207" s="13">
        <v>8.25</v>
      </c>
      <c r="G207" s="13">
        <f t="shared" si="7"/>
        <v>0</v>
      </c>
      <c r="H207" s="13"/>
      <c r="I207" s="109"/>
      <c r="J207" s="50"/>
      <c r="K207" s="13">
        <f>июн.25!K207+июл.25!H207-июл.25!G207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6"/>
        <v>0</v>
      </c>
      <c r="F208" s="13">
        <v>8.25</v>
      </c>
      <c r="G208" s="13">
        <f t="shared" si="7"/>
        <v>0</v>
      </c>
      <c r="H208" s="13"/>
      <c r="I208" s="109"/>
      <c r="J208" s="50"/>
      <c r="K208" s="13">
        <f>июн.25!K208+июл.25!H208-июл.25!G208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6"/>
        <v>0</v>
      </c>
      <c r="F209" s="13">
        <v>8.25</v>
      </c>
      <c r="G209" s="13">
        <f t="shared" si="7"/>
        <v>0</v>
      </c>
      <c r="H209" s="13"/>
      <c r="I209" s="109"/>
      <c r="J209" s="50"/>
      <c r="K209" s="13">
        <f>июн.25!K209+июл.25!H209-июл.25!G209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6"/>
        <v>0</v>
      </c>
      <c r="F210" s="13">
        <v>8.25</v>
      </c>
      <c r="G210" s="13">
        <f t="shared" si="7"/>
        <v>0</v>
      </c>
      <c r="H210" s="13"/>
      <c r="I210" s="109"/>
      <c r="J210" s="50"/>
      <c r="K210" s="13">
        <f>июн.25!K210+июл.25!H210-июл.25!G210</f>
        <v>0</v>
      </c>
    </row>
    <row r="211" spans="1:11" x14ac:dyDescent="0.25">
      <c r="A211" s="111"/>
      <c r="B211" s="109">
        <v>209</v>
      </c>
      <c r="C211" s="12">
        <v>8358</v>
      </c>
      <c r="D211" s="12">
        <v>8521</v>
      </c>
      <c r="E211" s="13">
        <f t="shared" si="6"/>
        <v>163</v>
      </c>
      <c r="F211" s="13">
        <v>8.25</v>
      </c>
      <c r="G211" s="13">
        <f t="shared" si="7"/>
        <v>1344.75</v>
      </c>
      <c r="H211" s="13">
        <v>1744.54</v>
      </c>
      <c r="I211" s="109">
        <v>429253</v>
      </c>
      <c r="J211" s="50">
        <v>45842</v>
      </c>
      <c r="K211" s="13">
        <f>июн.25!K211+июл.25!H211-июл.25!G211</f>
        <v>-1381.4</v>
      </c>
    </row>
    <row r="212" spans="1:11" x14ac:dyDescent="0.25">
      <c r="A212" s="111"/>
      <c r="B212" s="109">
        <v>210</v>
      </c>
      <c r="C212" s="12"/>
      <c r="D212" s="12"/>
      <c r="E212" s="13">
        <f t="shared" si="6"/>
        <v>0</v>
      </c>
      <c r="F212" s="13">
        <v>8.25</v>
      </c>
      <c r="G212" s="13">
        <f t="shared" si="7"/>
        <v>0</v>
      </c>
      <c r="H212" s="13"/>
      <c r="I212" s="109"/>
      <c r="J212" s="50"/>
      <c r="K212" s="13">
        <f>июн.25!K212+июл.25!H212-июл.25!G212</f>
        <v>0</v>
      </c>
    </row>
    <row r="213" spans="1:11" x14ac:dyDescent="0.25">
      <c r="A213" s="111"/>
      <c r="B213" s="109">
        <v>211</v>
      </c>
      <c r="C213" s="12"/>
      <c r="D213" s="12"/>
      <c r="E213" s="13">
        <f t="shared" si="6"/>
        <v>0</v>
      </c>
      <c r="F213" s="13">
        <v>8.25</v>
      </c>
      <c r="G213" s="13">
        <f t="shared" si="7"/>
        <v>0</v>
      </c>
      <c r="H213" s="13"/>
      <c r="I213" s="109"/>
      <c r="J213" s="50"/>
      <c r="K213" s="13">
        <f>июн.25!K213+июл.25!H213-июл.25!G213</f>
        <v>0</v>
      </c>
    </row>
    <row r="214" spans="1:11" x14ac:dyDescent="0.25">
      <c r="A214" s="111"/>
      <c r="B214" s="109">
        <v>212</v>
      </c>
      <c r="C214" s="12">
        <v>3457</v>
      </c>
      <c r="D214" s="12">
        <v>3566</v>
      </c>
      <c r="E214" s="13">
        <f t="shared" si="6"/>
        <v>109</v>
      </c>
      <c r="F214" s="13">
        <v>8.25</v>
      </c>
      <c r="G214" s="13">
        <f t="shared" si="7"/>
        <v>899.25</v>
      </c>
      <c r="H214" s="13">
        <v>1000</v>
      </c>
      <c r="I214" s="109">
        <v>481857</v>
      </c>
      <c r="J214" s="50">
        <v>45848</v>
      </c>
      <c r="K214" s="13">
        <f>июн.25!K214+июл.25!H214-июл.25!G214</f>
        <v>-217.14999999999998</v>
      </c>
    </row>
    <row r="215" spans="1:11" x14ac:dyDescent="0.25">
      <c r="A215" s="111"/>
      <c r="B215" s="109">
        <v>213</v>
      </c>
      <c r="C215" s="12"/>
      <c r="D215" s="12"/>
      <c r="E215" s="13">
        <f t="shared" si="6"/>
        <v>0</v>
      </c>
      <c r="F215" s="13">
        <v>8.25</v>
      </c>
      <c r="G215" s="13">
        <f t="shared" si="7"/>
        <v>0</v>
      </c>
      <c r="H215" s="13"/>
      <c r="I215" s="109"/>
      <c r="J215" s="50"/>
      <c r="K215" s="13">
        <f>июн.25!K215+июл.25!H215-июл.25!G215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6"/>
        <v>0</v>
      </c>
      <c r="F216" s="13">
        <v>8.25</v>
      </c>
      <c r="G216" s="13">
        <f t="shared" si="7"/>
        <v>0</v>
      </c>
      <c r="H216" s="13"/>
      <c r="I216" s="109"/>
      <c r="J216" s="50"/>
      <c r="K216" s="13">
        <f>июн.25!K216+июл.25!H216-июл.25!G216</f>
        <v>0</v>
      </c>
    </row>
    <row r="217" spans="1:11" x14ac:dyDescent="0.25">
      <c r="A217" s="111"/>
      <c r="B217" s="109">
        <v>215</v>
      </c>
      <c r="C217" s="12">
        <v>44</v>
      </c>
      <c r="D217" s="12">
        <v>46</v>
      </c>
      <c r="E217" s="13">
        <f t="shared" si="6"/>
        <v>2</v>
      </c>
      <c r="F217" s="13">
        <v>8.25</v>
      </c>
      <c r="G217" s="13">
        <f t="shared" si="7"/>
        <v>16.5</v>
      </c>
      <c r="H217" s="13"/>
      <c r="I217" s="109"/>
      <c r="J217" s="50"/>
      <c r="K217" s="13">
        <f>июн.25!K217+июл.25!H217-июл.25!G217</f>
        <v>-170.43</v>
      </c>
    </row>
    <row r="218" spans="1:11" x14ac:dyDescent="0.25">
      <c r="A218" s="111"/>
      <c r="B218" s="109">
        <v>216</v>
      </c>
      <c r="C218" s="12">
        <v>70</v>
      </c>
      <c r="D218" s="12">
        <v>71</v>
      </c>
      <c r="E218" s="13">
        <f t="shared" si="6"/>
        <v>1</v>
      </c>
      <c r="F218" s="13">
        <v>8.25</v>
      </c>
      <c r="G218" s="13">
        <f t="shared" si="7"/>
        <v>8.25</v>
      </c>
      <c r="H218" s="13"/>
      <c r="I218" s="109"/>
      <c r="J218" s="50"/>
      <c r="K218" s="13">
        <f>июн.25!K218+июл.25!H218-июл.25!G218</f>
        <v>-8.25</v>
      </c>
    </row>
    <row r="219" spans="1:11" x14ac:dyDescent="0.25">
      <c r="A219" s="51"/>
      <c r="B219" s="109">
        <v>217</v>
      </c>
      <c r="C219" s="12">
        <v>627</v>
      </c>
      <c r="D219" s="12">
        <v>717</v>
      </c>
      <c r="E219" s="13">
        <f t="shared" si="6"/>
        <v>90</v>
      </c>
      <c r="F219" s="13">
        <v>8.25</v>
      </c>
      <c r="G219" s="13">
        <f t="shared" si="7"/>
        <v>742.5</v>
      </c>
      <c r="H219" s="13">
        <v>1000</v>
      </c>
      <c r="I219" s="109">
        <v>380907</v>
      </c>
      <c r="J219" s="50">
        <v>45847</v>
      </c>
      <c r="K219" s="13">
        <f>июн.25!K219+июл.25!H219-июл.25!G219</f>
        <v>-601.76000000000022</v>
      </c>
    </row>
    <row r="220" spans="1:11" x14ac:dyDescent="0.25">
      <c r="A220" s="111"/>
      <c r="B220" s="109">
        <v>218</v>
      </c>
      <c r="C220" s="12"/>
      <c r="D220" s="12"/>
      <c r="E220" s="13">
        <f t="shared" si="6"/>
        <v>0</v>
      </c>
      <c r="F220" s="13">
        <v>8.25</v>
      </c>
      <c r="G220" s="13">
        <f t="shared" si="7"/>
        <v>0</v>
      </c>
      <c r="H220" s="13"/>
      <c r="I220" s="109"/>
      <c r="J220" s="50"/>
      <c r="K220" s="13">
        <f>июн.25!K220+июл.25!H220-июл.25!G220</f>
        <v>0</v>
      </c>
    </row>
    <row r="221" spans="1:11" x14ac:dyDescent="0.25">
      <c r="A221" s="111"/>
      <c r="B221" s="109">
        <v>219</v>
      </c>
      <c r="C221" s="12">
        <v>4489</v>
      </c>
      <c r="D221" s="12">
        <v>4541</v>
      </c>
      <c r="E221" s="13">
        <f t="shared" si="6"/>
        <v>52</v>
      </c>
      <c r="F221" s="13">
        <v>8.25</v>
      </c>
      <c r="G221" s="13">
        <f t="shared" si="7"/>
        <v>429</v>
      </c>
      <c r="H221" s="13"/>
      <c r="I221" s="109"/>
      <c r="J221" s="50"/>
      <c r="K221" s="13">
        <f>июн.25!K221+июл.25!H221-июл.25!G221</f>
        <v>-3544.25</v>
      </c>
    </row>
    <row r="222" spans="1:11" x14ac:dyDescent="0.25">
      <c r="A222" s="111"/>
      <c r="B222" s="109">
        <v>220</v>
      </c>
      <c r="C222" s="12">
        <v>8663</v>
      </c>
      <c r="D222" s="12">
        <v>9080</v>
      </c>
      <c r="E222" s="13">
        <f t="shared" si="6"/>
        <v>417</v>
      </c>
      <c r="F222" s="13">
        <v>8.25</v>
      </c>
      <c r="G222" s="13">
        <f t="shared" si="7"/>
        <v>3440.25</v>
      </c>
      <c r="H222" s="13"/>
      <c r="I222" s="109"/>
      <c r="J222" s="50"/>
      <c r="K222" s="13">
        <f>июн.25!K222+июл.25!H222-июл.25!G222</f>
        <v>-15399.69</v>
      </c>
    </row>
    <row r="223" spans="1:11" x14ac:dyDescent="0.25">
      <c r="A223" s="111"/>
      <c r="B223" s="109">
        <v>221</v>
      </c>
      <c r="C223" s="12"/>
      <c r="D223" s="12"/>
      <c r="E223" s="13">
        <f t="shared" si="6"/>
        <v>0</v>
      </c>
      <c r="F223" s="13">
        <v>8.25</v>
      </c>
      <c r="G223" s="13">
        <f t="shared" si="7"/>
        <v>0</v>
      </c>
      <c r="H223" s="13"/>
      <c r="I223" s="109"/>
      <c r="J223" s="50"/>
      <c r="K223" s="13">
        <f>июн.25!K223+июл.25!H223-июл.25!G223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6"/>
        <v>0</v>
      </c>
      <c r="F224" s="13">
        <v>8.25</v>
      </c>
      <c r="G224" s="13">
        <f t="shared" si="7"/>
        <v>0</v>
      </c>
      <c r="H224" s="13"/>
      <c r="I224" s="109"/>
      <c r="J224" s="50"/>
      <c r="K224" s="13">
        <f>июн.25!K224+июл.25!H224-июл.25!G224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6"/>
        <v>0</v>
      </c>
      <c r="F225" s="13">
        <v>8.25</v>
      </c>
      <c r="G225" s="13">
        <f t="shared" si="7"/>
        <v>0</v>
      </c>
      <c r="H225" s="13"/>
      <c r="I225" s="109"/>
      <c r="J225" s="50"/>
      <c r="K225" s="13">
        <f>июн.25!K225+июл.25!H225-июл.25!G225</f>
        <v>0</v>
      </c>
    </row>
    <row r="226" spans="1:11" x14ac:dyDescent="0.25">
      <c r="A226" s="111"/>
      <c r="B226" s="109">
        <v>224</v>
      </c>
      <c r="C226" s="12">
        <v>13050</v>
      </c>
      <c r="D226" s="12">
        <v>13131</v>
      </c>
      <c r="E226" s="13">
        <f t="shared" si="6"/>
        <v>81</v>
      </c>
      <c r="F226" s="13">
        <v>8.25</v>
      </c>
      <c r="G226" s="13">
        <f t="shared" si="7"/>
        <v>668.25</v>
      </c>
      <c r="H226" s="13"/>
      <c r="I226" s="109"/>
      <c r="J226" s="50"/>
      <c r="K226" s="13">
        <f>июн.25!K226+июл.25!H226-июл.25!G226</f>
        <v>-2163.5699999999997</v>
      </c>
    </row>
    <row r="227" spans="1:11" x14ac:dyDescent="0.25">
      <c r="A227" s="111"/>
      <c r="B227" s="109">
        <v>225</v>
      </c>
      <c r="C227" s="12"/>
      <c r="D227" s="12"/>
      <c r="E227" s="13">
        <f t="shared" si="6"/>
        <v>0</v>
      </c>
      <c r="F227" s="13">
        <v>8.25</v>
      </c>
      <c r="G227" s="13">
        <f t="shared" si="7"/>
        <v>0</v>
      </c>
      <c r="H227" s="13"/>
      <c r="I227" s="109"/>
      <c r="J227" s="50"/>
      <c r="K227" s="13">
        <f>июн.25!K227+июл.25!H227-июл.25!G227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6"/>
        <v>0</v>
      </c>
      <c r="F228" s="13">
        <v>8.25</v>
      </c>
      <c r="G228" s="13">
        <f t="shared" si="7"/>
        <v>0</v>
      </c>
      <c r="H228" s="13"/>
      <c r="I228" s="109"/>
      <c r="J228" s="50"/>
      <c r="K228" s="13">
        <f>июн.25!K228+июл.25!H228-июл.25!G228</f>
        <v>0</v>
      </c>
    </row>
    <row r="229" spans="1:11" x14ac:dyDescent="0.25">
      <c r="A229" s="111"/>
      <c r="B229" s="109">
        <v>227</v>
      </c>
      <c r="C229" s="12">
        <v>16281</v>
      </c>
      <c r="D229" s="12">
        <v>16690</v>
      </c>
      <c r="E229" s="13">
        <f t="shared" si="6"/>
        <v>409</v>
      </c>
      <c r="F229" s="13">
        <v>8.25</v>
      </c>
      <c r="G229" s="13">
        <f t="shared" si="7"/>
        <v>3374.25</v>
      </c>
      <c r="H229" s="13">
        <v>5000</v>
      </c>
      <c r="I229" s="109">
        <v>178205</v>
      </c>
      <c r="J229" s="50">
        <v>45862</v>
      </c>
      <c r="K229" s="13">
        <f>июн.25!K229+июл.25!H229-июл.25!G229</f>
        <v>2930.829999999999</v>
      </c>
    </row>
    <row r="230" spans="1:11" x14ac:dyDescent="0.25">
      <c r="A230" s="111"/>
      <c r="B230" s="109">
        <v>228</v>
      </c>
      <c r="C230" s="12">
        <v>3574</v>
      </c>
      <c r="D230" s="12">
        <v>3598</v>
      </c>
      <c r="E230" s="13">
        <f t="shared" si="6"/>
        <v>24</v>
      </c>
      <c r="F230" s="13">
        <v>8.25</v>
      </c>
      <c r="G230" s="13">
        <f t="shared" si="7"/>
        <v>198</v>
      </c>
      <c r="H230" s="13">
        <v>1000</v>
      </c>
      <c r="I230" s="109">
        <v>43518</v>
      </c>
      <c r="J230" s="50">
        <v>45863</v>
      </c>
      <c r="K230" s="13">
        <f>июн.25!K230+июл.25!H230-июл.25!G230</f>
        <v>-626.41000000000031</v>
      </c>
    </row>
    <row r="231" spans="1:11" x14ac:dyDescent="0.25">
      <c r="A231" s="111"/>
      <c r="B231" s="109">
        <v>229</v>
      </c>
      <c r="C231" s="12">
        <v>2174</v>
      </c>
      <c r="D231" s="12">
        <v>2231</v>
      </c>
      <c r="E231" s="13">
        <f t="shared" si="6"/>
        <v>57</v>
      </c>
      <c r="F231" s="13">
        <v>8.25</v>
      </c>
      <c r="G231" s="13">
        <f t="shared" si="7"/>
        <v>470.25</v>
      </c>
      <c r="H231" s="13">
        <v>542.9</v>
      </c>
      <c r="I231" s="109">
        <v>230901</v>
      </c>
      <c r="J231" s="50">
        <v>45861</v>
      </c>
      <c r="K231" s="13">
        <f>июн.25!K231+июл.25!H231-июл.25!G231</f>
        <v>-470.25000000000011</v>
      </c>
    </row>
    <row r="232" spans="1:11" x14ac:dyDescent="0.25">
      <c r="A232" s="111"/>
      <c r="B232" s="109">
        <v>230</v>
      </c>
      <c r="C232" s="12">
        <v>1643</v>
      </c>
      <c r="D232" s="12">
        <v>1768</v>
      </c>
      <c r="E232" s="13">
        <f t="shared" si="6"/>
        <v>125</v>
      </c>
      <c r="F232" s="13">
        <v>8.25</v>
      </c>
      <c r="G232" s="13">
        <f t="shared" si="7"/>
        <v>1031.25</v>
      </c>
      <c r="H232" s="13">
        <v>2000</v>
      </c>
      <c r="I232" s="109">
        <v>566628</v>
      </c>
      <c r="J232" s="50">
        <v>45862</v>
      </c>
      <c r="K232" s="13">
        <f>июн.25!K232+июл.25!H232-июл.25!G232</f>
        <v>1563.42</v>
      </c>
    </row>
    <row r="233" spans="1:11" x14ac:dyDescent="0.25">
      <c r="A233" s="111"/>
      <c r="B233" s="109">
        <v>231</v>
      </c>
      <c r="C233" s="12"/>
      <c r="D233" s="12"/>
      <c r="E233" s="13">
        <f t="shared" si="6"/>
        <v>0</v>
      </c>
      <c r="F233" s="13">
        <v>8.25</v>
      </c>
      <c r="G233" s="13">
        <f t="shared" si="7"/>
        <v>0</v>
      </c>
      <c r="H233" s="13"/>
      <c r="I233" s="109"/>
      <c r="J233" s="50"/>
      <c r="K233" s="13">
        <f>июн.25!K233+июл.25!H233-июл.25!G233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8.25</v>
      </c>
      <c r="G234" s="13">
        <f t="shared" si="7"/>
        <v>0</v>
      </c>
      <c r="H234" s="13"/>
      <c r="I234" s="109"/>
      <c r="J234" s="50"/>
      <c r="K234" s="13">
        <f>июн.25!K234+июл.25!H234-июл.25!G234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6"/>
        <v>0</v>
      </c>
      <c r="F235" s="13">
        <v>8.25</v>
      </c>
      <c r="G235" s="13">
        <f t="shared" si="7"/>
        <v>0</v>
      </c>
      <c r="H235" s="13"/>
      <c r="I235" s="109"/>
      <c r="J235" s="50"/>
      <c r="K235" s="13">
        <f>июн.25!K235+июл.25!H235-июл.25!G235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6"/>
        <v>0</v>
      </c>
      <c r="F236" s="13">
        <v>8.25</v>
      </c>
      <c r="G236" s="13">
        <f t="shared" si="7"/>
        <v>0</v>
      </c>
      <c r="H236" s="13"/>
      <c r="I236" s="109"/>
      <c r="J236" s="50"/>
      <c r="K236" s="13">
        <f>июн.25!K236+июл.25!H236-июл.25!G236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6"/>
        <v>0</v>
      </c>
      <c r="F237" s="13">
        <v>8.25</v>
      </c>
      <c r="G237" s="13">
        <f t="shared" si="7"/>
        <v>0</v>
      </c>
      <c r="H237" s="13"/>
      <c r="I237" s="109"/>
      <c r="J237" s="50"/>
      <c r="K237" s="13">
        <f>июн.25!K237+июл.25!H237-июл.25!G237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6"/>
        <v>0</v>
      </c>
      <c r="F238" s="13">
        <v>8.25</v>
      </c>
      <c r="G238" s="13">
        <f t="shared" si="7"/>
        <v>0</v>
      </c>
      <c r="H238" s="13"/>
      <c r="I238" s="109"/>
      <c r="J238" s="50"/>
      <c r="K238" s="13">
        <f>июн.25!K238+июл.25!H238-июл.25!G238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6"/>
        <v>0</v>
      </c>
      <c r="F239" s="13">
        <v>8.25</v>
      </c>
      <c r="G239" s="13">
        <f t="shared" si="7"/>
        <v>0</v>
      </c>
      <c r="H239" s="13"/>
      <c r="I239" s="109"/>
      <c r="J239" s="50"/>
      <c r="K239" s="13">
        <f>июн.25!K239+июл.25!H239-июл.25!G239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8.25</v>
      </c>
      <c r="G240" s="13">
        <f t="shared" si="7"/>
        <v>0</v>
      </c>
      <c r="H240" s="13"/>
      <c r="I240" s="109"/>
      <c r="J240" s="50"/>
      <c r="K240" s="13">
        <f>июн.25!K240+июл.25!H240-июл.25!G240</f>
        <v>0</v>
      </c>
    </row>
    <row r="241" spans="1:11" x14ac:dyDescent="0.25">
      <c r="A241" s="111"/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8.25</v>
      </c>
      <c r="G241" s="13">
        <f t="shared" si="7"/>
        <v>0</v>
      </c>
      <c r="H241" s="13"/>
      <c r="I241" s="109"/>
      <c r="J241" s="50"/>
      <c r="K241" s="13">
        <f>июн.25!K241+июл.25!H241-июл.25!G241</f>
        <v>0</v>
      </c>
    </row>
    <row r="242" spans="1:11" x14ac:dyDescent="0.25">
      <c r="A242" s="111"/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8.25</v>
      </c>
      <c r="G242" s="13">
        <f t="shared" si="7"/>
        <v>0</v>
      </c>
      <c r="H242" s="13"/>
      <c r="I242" s="109"/>
      <c r="J242" s="50"/>
      <c r="K242" s="13">
        <f>июн.25!K242+июл.25!H242-июл.25!G242</f>
        <v>0</v>
      </c>
    </row>
    <row r="243" spans="1:11" x14ac:dyDescent="0.25">
      <c r="A243" s="111"/>
      <c r="B243" s="109">
        <v>241</v>
      </c>
      <c r="C243" s="12"/>
      <c r="D243" s="12"/>
      <c r="E243" s="13">
        <f t="shared" si="6"/>
        <v>0</v>
      </c>
      <c r="F243" s="13">
        <v>8.25</v>
      </c>
      <c r="G243" s="13">
        <f t="shared" si="7"/>
        <v>0</v>
      </c>
      <c r="H243" s="13"/>
      <c r="I243" s="109"/>
      <c r="J243" s="50"/>
      <c r="K243" s="13">
        <f>июн.25!K243+июл.25!H243-июл.25!G243</f>
        <v>0</v>
      </c>
    </row>
    <row r="244" spans="1:11" x14ac:dyDescent="0.25">
      <c r="A244" s="111"/>
      <c r="B244" s="109">
        <v>242</v>
      </c>
      <c r="C244" s="12">
        <v>17290</v>
      </c>
      <c r="D244" s="12">
        <v>17802</v>
      </c>
      <c r="E244" s="13">
        <f t="shared" si="6"/>
        <v>512</v>
      </c>
      <c r="F244" s="70">
        <v>6.19</v>
      </c>
      <c r="G244" s="13">
        <f t="shared" si="7"/>
        <v>3169.28</v>
      </c>
      <c r="H244" s="13"/>
      <c r="I244" s="109"/>
      <c r="J244" s="50"/>
      <c r="K244" s="13">
        <f>июн.25!K244+июл.25!H244-июл.25!G244</f>
        <v>76497.350000000006</v>
      </c>
    </row>
    <row r="245" spans="1:11" x14ac:dyDescent="0.25">
      <c r="A245" s="111"/>
      <c r="B245" s="109">
        <v>243</v>
      </c>
      <c r="C245" s="12">
        <v>31554</v>
      </c>
      <c r="D245" s="12">
        <v>31695</v>
      </c>
      <c r="E245" s="13">
        <f t="shared" si="6"/>
        <v>141</v>
      </c>
      <c r="F245" s="70">
        <v>6.19</v>
      </c>
      <c r="G245" s="13">
        <f t="shared" si="7"/>
        <v>872.79000000000008</v>
      </c>
      <c r="H245" s="13">
        <v>1000</v>
      </c>
      <c r="I245" s="109">
        <v>332180</v>
      </c>
      <c r="J245" s="50">
        <v>45845</v>
      </c>
      <c r="K245" s="13">
        <f>июн.25!K245+июл.25!H245-июл.25!G245</f>
        <v>-849.00999999999988</v>
      </c>
    </row>
    <row r="246" spans="1:11" x14ac:dyDescent="0.25">
      <c r="A246" s="111"/>
      <c r="B246" s="109">
        <v>244</v>
      </c>
      <c r="C246" s="12"/>
      <c r="D246" s="12"/>
      <c r="E246" s="13">
        <f t="shared" si="6"/>
        <v>0</v>
      </c>
      <c r="F246" s="13">
        <v>8.25</v>
      </c>
      <c r="G246" s="13">
        <f t="shared" si="7"/>
        <v>0</v>
      </c>
      <c r="H246" s="13"/>
      <c r="I246" s="109"/>
      <c r="J246" s="50"/>
      <c r="K246" s="13">
        <f>июн.25!K246+июл.25!H246-июл.25!G246</f>
        <v>0</v>
      </c>
    </row>
    <row r="247" spans="1:11" x14ac:dyDescent="0.25">
      <c r="A247" s="111"/>
      <c r="B247" s="109">
        <v>245</v>
      </c>
      <c r="C247" s="12">
        <v>56491</v>
      </c>
      <c r="D247" s="12">
        <v>56698</v>
      </c>
      <c r="E247" s="13">
        <f t="shared" si="6"/>
        <v>207</v>
      </c>
      <c r="F247" s="68">
        <v>0</v>
      </c>
      <c r="G247" s="13">
        <f t="shared" si="7"/>
        <v>0</v>
      </c>
      <c r="H247" s="13"/>
      <c r="I247" s="109"/>
      <c r="J247" s="50"/>
      <c r="K247" s="13">
        <f>июн.25!K247+июл.25!H247-июл.25!G247</f>
        <v>-8594.84</v>
      </c>
    </row>
    <row r="248" spans="1:11" x14ac:dyDescent="0.25">
      <c r="A248" s="111"/>
      <c r="B248" s="109">
        <v>246</v>
      </c>
      <c r="C248" s="12">
        <v>80980</v>
      </c>
      <c r="D248" s="12">
        <v>81368</v>
      </c>
      <c r="E248" s="13">
        <f t="shared" si="6"/>
        <v>388</v>
      </c>
      <c r="F248" s="68">
        <v>6.19</v>
      </c>
      <c r="G248" s="13">
        <f t="shared" si="7"/>
        <v>2401.7200000000003</v>
      </c>
      <c r="H248" s="13">
        <v>6000</v>
      </c>
      <c r="I248" s="109">
        <v>622602</v>
      </c>
      <c r="J248" s="50">
        <v>45847</v>
      </c>
      <c r="K248" s="13">
        <f>июн.25!K248+июл.25!H248-июл.25!G248</f>
        <v>16442.329999999998</v>
      </c>
    </row>
    <row r="249" spans="1:11" x14ac:dyDescent="0.25">
      <c r="A249" s="111"/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8.25</v>
      </c>
      <c r="G249" s="13">
        <f t="shared" si="7"/>
        <v>0</v>
      </c>
      <c r="H249" s="13"/>
      <c r="I249" s="109"/>
      <c r="J249" s="50"/>
      <c r="K249" s="13">
        <f>июн.25!K249+июл.25!H249-июл.25!G249</f>
        <v>1400</v>
      </c>
    </row>
    <row r="250" spans="1:11" x14ac:dyDescent="0.25">
      <c r="A250" s="111"/>
      <c r="B250" s="109">
        <v>248</v>
      </c>
      <c r="C250" s="12">
        <v>0</v>
      </c>
      <c r="D250" s="12">
        <v>5</v>
      </c>
      <c r="E250" s="13">
        <f t="shared" si="6"/>
        <v>5</v>
      </c>
      <c r="F250" s="13">
        <v>8.25</v>
      </c>
      <c r="G250" s="13">
        <f t="shared" si="7"/>
        <v>41.25</v>
      </c>
      <c r="H250" s="13"/>
      <c r="I250" s="109"/>
      <c r="J250" s="50"/>
      <c r="K250" s="13">
        <f>июн.25!K250+июл.25!H250-июл.25!G250</f>
        <v>-41.25</v>
      </c>
    </row>
    <row r="251" spans="1:11" x14ac:dyDescent="0.25">
      <c r="A251" s="111"/>
      <c r="B251" s="109">
        <v>249</v>
      </c>
      <c r="C251" s="12">
        <v>39113</v>
      </c>
      <c r="D251" s="12">
        <v>39696</v>
      </c>
      <c r="E251" s="13">
        <f t="shared" si="6"/>
        <v>583</v>
      </c>
      <c r="F251" s="68">
        <v>0</v>
      </c>
      <c r="G251" s="13">
        <f t="shared" si="7"/>
        <v>0</v>
      </c>
      <c r="H251" s="13"/>
      <c r="I251" s="109"/>
      <c r="J251" s="50"/>
      <c r="K251" s="13">
        <f>июн.25!K251+июл.25!H251-июл.25!G251</f>
        <v>0</v>
      </c>
    </row>
    <row r="252" spans="1:11" x14ac:dyDescent="0.25">
      <c r="A252" s="111"/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8.25</v>
      </c>
      <c r="G252" s="13">
        <f t="shared" si="7"/>
        <v>0</v>
      </c>
      <c r="H252" s="13"/>
      <c r="I252" s="109"/>
      <c r="J252" s="50"/>
      <c r="K252" s="13">
        <f>июн.25!K252+июл.25!H252-июл.25!G252</f>
        <v>-29.32</v>
      </c>
    </row>
    <row r="253" spans="1:11" x14ac:dyDescent="0.25">
      <c r="A253" s="51"/>
      <c r="B253" s="109">
        <v>251</v>
      </c>
      <c r="C253" s="12">
        <v>51003</v>
      </c>
      <c r="D253" s="12">
        <v>51492</v>
      </c>
      <c r="E253" s="13">
        <f t="shared" si="6"/>
        <v>489</v>
      </c>
      <c r="F253" s="68">
        <v>6.19</v>
      </c>
      <c r="G253" s="13">
        <f t="shared" si="7"/>
        <v>3026.9100000000003</v>
      </c>
      <c r="H253" s="13">
        <v>15000</v>
      </c>
      <c r="I253" s="109">
        <v>426259</v>
      </c>
      <c r="J253" s="50">
        <v>45845</v>
      </c>
      <c r="K253" s="13">
        <f>июн.25!K253+июл.25!H253-июл.25!G253</f>
        <v>770.44999999999845</v>
      </c>
    </row>
    <row r="254" spans="1:11" x14ac:dyDescent="0.25">
      <c r="A254" s="111"/>
      <c r="B254" s="109">
        <v>252</v>
      </c>
      <c r="C254" s="12">
        <v>15</v>
      </c>
      <c r="D254" s="12">
        <v>15</v>
      </c>
      <c r="E254" s="13">
        <f t="shared" si="6"/>
        <v>0</v>
      </c>
      <c r="F254" s="13">
        <v>8.25</v>
      </c>
      <c r="G254" s="13">
        <f t="shared" si="7"/>
        <v>0</v>
      </c>
      <c r="H254" s="13"/>
      <c r="I254" s="109"/>
      <c r="J254" s="50"/>
      <c r="K254" s="13">
        <f>июн.25!K254+июл.25!H254-июл.25!G254</f>
        <v>-36.65</v>
      </c>
    </row>
    <row r="255" spans="1:11" x14ac:dyDescent="0.25">
      <c r="A255" s="111"/>
      <c r="B255" s="109">
        <v>253</v>
      </c>
      <c r="C255" s="12">
        <v>3570</v>
      </c>
      <c r="D255" s="12">
        <v>3652</v>
      </c>
      <c r="E255" s="13">
        <f t="shared" si="6"/>
        <v>82</v>
      </c>
      <c r="F255" s="13">
        <v>8.25</v>
      </c>
      <c r="G255" s="13">
        <f t="shared" si="7"/>
        <v>676.5</v>
      </c>
      <c r="H255" s="13"/>
      <c r="I255" s="109"/>
      <c r="J255" s="50"/>
      <c r="K255" s="13">
        <f>июн.25!K255+июл.25!H255-июл.25!G255</f>
        <v>-3042.06</v>
      </c>
    </row>
    <row r="256" spans="1:11" x14ac:dyDescent="0.25">
      <c r="A256" s="111"/>
      <c r="B256" s="109">
        <v>254</v>
      </c>
      <c r="C256" s="12">
        <v>48</v>
      </c>
      <c r="D256" s="12">
        <v>62</v>
      </c>
      <c r="E256" s="13">
        <f t="shared" si="6"/>
        <v>14</v>
      </c>
      <c r="F256" s="13">
        <v>8.25</v>
      </c>
      <c r="G256" s="13">
        <f t="shared" si="7"/>
        <v>115.5</v>
      </c>
      <c r="H256" s="13"/>
      <c r="I256" s="109"/>
      <c r="J256" s="50"/>
      <c r="K256" s="13">
        <f>июн.25!K256+июл.25!H256-июл.25!G256</f>
        <v>818.53</v>
      </c>
    </row>
    <row r="257" spans="1:11" x14ac:dyDescent="0.25">
      <c r="A257" s="111"/>
      <c r="B257" s="109">
        <v>256</v>
      </c>
      <c r="C257" s="12">
        <v>1268</v>
      </c>
      <c r="D257" s="12">
        <v>1276</v>
      </c>
      <c r="E257" s="13">
        <f t="shared" si="6"/>
        <v>8</v>
      </c>
      <c r="F257" s="13">
        <v>8.25</v>
      </c>
      <c r="G257" s="13">
        <f t="shared" si="7"/>
        <v>66</v>
      </c>
      <c r="H257" s="13"/>
      <c r="I257" s="109"/>
      <c r="J257" s="50"/>
      <c r="K257" s="13">
        <f>июн.25!K257+июл.25!H257-июл.25!G257</f>
        <v>-571.77</v>
      </c>
    </row>
    <row r="258" spans="1:11" x14ac:dyDescent="0.25">
      <c r="A258" s="111"/>
      <c r="B258" s="109">
        <v>258</v>
      </c>
      <c r="C258" s="12">
        <v>6179</v>
      </c>
      <c r="D258" s="12">
        <v>6269</v>
      </c>
      <c r="E258" s="13">
        <f t="shared" si="6"/>
        <v>90</v>
      </c>
      <c r="F258" s="70">
        <v>6.19</v>
      </c>
      <c r="G258" s="13">
        <f t="shared" si="7"/>
        <v>557.1</v>
      </c>
      <c r="H258" s="13"/>
      <c r="I258" s="109"/>
      <c r="J258" s="50"/>
      <c r="K258" s="13">
        <f>июн.25!K258+июл.25!H258-июл.25!G258</f>
        <v>1784.5100000000002</v>
      </c>
    </row>
    <row r="259" spans="1:11" x14ac:dyDescent="0.25">
      <c r="A259" s="111"/>
      <c r="B259" s="109">
        <v>259</v>
      </c>
      <c r="C259" s="12"/>
      <c r="D259" s="12"/>
      <c r="E259" s="13">
        <f t="shared" si="6"/>
        <v>0</v>
      </c>
      <c r="F259" s="13">
        <v>8.25</v>
      </c>
      <c r="G259" s="13">
        <f t="shared" si="7"/>
        <v>0</v>
      </c>
      <c r="H259" s="13"/>
      <c r="I259" s="109"/>
      <c r="J259" s="50"/>
      <c r="K259" s="13">
        <f>июн.25!K259+июл.25!H259-июл.25!G259</f>
        <v>0</v>
      </c>
    </row>
    <row r="260" spans="1:11" x14ac:dyDescent="0.25">
      <c r="A260" s="111"/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8.25</v>
      </c>
      <c r="G260" s="13">
        <f t="shared" si="7"/>
        <v>0</v>
      </c>
      <c r="H260" s="13"/>
      <c r="I260" s="109"/>
      <c r="J260" s="50"/>
      <c r="K260" s="13">
        <f>июн.25!K260+июл.25!H260-июл.25!G260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6"/>
        <v>0</v>
      </c>
      <c r="F261" s="13">
        <v>8.25</v>
      </c>
      <c r="G261" s="13">
        <f t="shared" si="7"/>
        <v>0</v>
      </c>
      <c r="H261" s="13"/>
      <c r="I261" s="109"/>
      <c r="J261" s="50"/>
      <c r="K261" s="13">
        <f>июн.25!K261+июл.25!H261-июл.25!G261</f>
        <v>0</v>
      </c>
    </row>
    <row r="262" spans="1:11" x14ac:dyDescent="0.25">
      <c r="A262" s="111"/>
      <c r="B262" s="109">
        <v>262</v>
      </c>
      <c r="C262" s="12">
        <v>5</v>
      </c>
      <c r="D262" s="12">
        <v>10</v>
      </c>
      <c r="E262" s="13">
        <f t="shared" si="6"/>
        <v>5</v>
      </c>
      <c r="F262" s="13">
        <v>8.25</v>
      </c>
      <c r="G262" s="13">
        <f t="shared" si="7"/>
        <v>41.25</v>
      </c>
      <c r="H262" s="13"/>
      <c r="I262" s="109"/>
      <c r="J262" s="50"/>
      <c r="K262" s="13">
        <f>июн.25!K262+июл.25!H262-июл.25!G262</f>
        <v>-77.900000000000006</v>
      </c>
    </row>
    <row r="263" spans="1:11" x14ac:dyDescent="0.25">
      <c r="A263" s="111"/>
      <c r="B263" s="109">
        <v>263</v>
      </c>
      <c r="C263" s="12"/>
      <c r="D263" s="12"/>
      <c r="E263" s="13">
        <f t="shared" si="6"/>
        <v>0</v>
      </c>
      <c r="F263" s="13">
        <v>8.25</v>
      </c>
      <c r="G263" s="13">
        <f t="shared" si="7"/>
        <v>0</v>
      </c>
      <c r="H263" s="13"/>
      <c r="I263" s="109"/>
      <c r="J263" s="50"/>
      <c r="K263" s="13">
        <f>июн.25!K263+июл.25!H263-июл.25!G263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6"/>
        <v>0</v>
      </c>
      <c r="F264" s="13">
        <v>8.25</v>
      </c>
      <c r="G264" s="13">
        <f t="shared" si="7"/>
        <v>0</v>
      </c>
      <c r="H264" s="13"/>
      <c r="I264" s="109"/>
      <c r="J264" s="50"/>
      <c r="K264" s="13">
        <f>июн.25!K264+июл.25!H264-июл.25!G264</f>
        <v>0</v>
      </c>
    </row>
    <row r="265" spans="1:11" x14ac:dyDescent="0.25">
      <c r="A265" s="111"/>
      <c r="B265" s="109">
        <v>265</v>
      </c>
      <c r="C265" s="12">
        <v>1555</v>
      </c>
      <c r="D265" s="12">
        <v>1575</v>
      </c>
      <c r="E265" s="13">
        <f t="shared" si="6"/>
        <v>20</v>
      </c>
      <c r="F265" s="13">
        <v>8.25</v>
      </c>
      <c r="G265" s="13">
        <f t="shared" si="7"/>
        <v>165</v>
      </c>
      <c r="H265" s="13"/>
      <c r="I265" s="109"/>
      <c r="J265" s="50"/>
      <c r="K265" s="13">
        <f>июн.25!K265+июл.25!H265-июл.25!G265</f>
        <v>662.69999999999982</v>
      </c>
    </row>
    <row r="266" spans="1:11" x14ac:dyDescent="0.25">
      <c r="A266" s="111"/>
      <c r="B266" s="109">
        <v>266</v>
      </c>
      <c r="C266" s="12">
        <v>27697</v>
      </c>
      <c r="D266" s="12">
        <v>27980</v>
      </c>
      <c r="E266" s="13">
        <f t="shared" si="6"/>
        <v>283</v>
      </c>
      <c r="F266" s="68">
        <v>6.19</v>
      </c>
      <c r="G266" s="13">
        <f t="shared" si="7"/>
        <v>1751.7700000000002</v>
      </c>
      <c r="H266" s="13">
        <v>3000</v>
      </c>
      <c r="I266" s="109">
        <v>78723</v>
      </c>
      <c r="J266" s="50">
        <v>45862</v>
      </c>
      <c r="K266" s="13">
        <f>июн.25!K266+июл.25!H266-июл.25!G266</f>
        <v>2000.1199999999992</v>
      </c>
    </row>
    <row r="267" spans="1:11" x14ac:dyDescent="0.25">
      <c r="A267" s="20"/>
      <c r="B267" s="109">
        <v>267</v>
      </c>
      <c r="C267" s="12">
        <v>4470</v>
      </c>
      <c r="D267" s="12">
        <v>4621</v>
      </c>
      <c r="E267" s="13">
        <f t="shared" ref="E267:E331" si="8">D267-C267</f>
        <v>151</v>
      </c>
      <c r="F267" s="13">
        <v>8.25</v>
      </c>
      <c r="G267" s="13">
        <f t="shared" ref="G267:G331" si="9">F267*E267</f>
        <v>1245.75</v>
      </c>
      <c r="H267" s="13"/>
      <c r="I267" s="109"/>
      <c r="J267" s="50"/>
      <c r="K267" s="13">
        <f>июн.25!K267+июл.25!H267-июл.25!G267</f>
        <v>-8428.3599999999988</v>
      </c>
    </row>
    <row r="268" spans="1:11" x14ac:dyDescent="0.25">
      <c r="A268" s="111"/>
      <c r="B268" s="109">
        <v>268</v>
      </c>
      <c r="C268" s="12">
        <v>105623</v>
      </c>
      <c r="D268" s="12">
        <v>106087</v>
      </c>
      <c r="E268" s="13">
        <f t="shared" si="8"/>
        <v>464</v>
      </c>
      <c r="F268" s="68">
        <v>6.19</v>
      </c>
      <c r="G268" s="13">
        <f t="shared" si="9"/>
        <v>2872.1600000000003</v>
      </c>
      <c r="H268" s="13">
        <v>4300</v>
      </c>
      <c r="I268" s="109">
        <v>812018</v>
      </c>
      <c r="J268" s="50">
        <v>45851</v>
      </c>
      <c r="K268" s="13">
        <f>июн.25!K268+июл.25!H268-июл.25!G268</f>
        <v>-1330.4799999999991</v>
      </c>
    </row>
    <row r="269" spans="1:11" x14ac:dyDescent="0.25">
      <c r="A269" s="111"/>
      <c r="B269" s="109">
        <v>269</v>
      </c>
      <c r="C269" s="12">
        <v>132</v>
      </c>
      <c r="D269" s="12">
        <v>132</v>
      </c>
      <c r="E269" s="13">
        <f t="shared" si="8"/>
        <v>0</v>
      </c>
      <c r="F269" s="13">
        <v>8.25</v>
      </c>
      <c r="G269" s="13">
        <f t="shared" si="9"/>
        <v>0</v>
      </c>
      <c r="H269" s="13"/>
      <c r="I269" s="109"/>
      <c r="J269" s="50"/>
      <c r="K269" s="13">
        <f>июн.25!K269+июл.25!H269-июл.25!G269</f>
        <v>-21.990000000000002</v>
      </c>
    </row>
    <row r="270" spans="1:11" x14ac:dyDescent="0.25">
      <c r="A270" s="111"/>
      <c r="B270" s="109">
        <v>270</v>
      </c>
      <c r="C270" s="12">
        <v>11774</v>
      </c>
      <c r="D270" s="12">
        <v>11774</v>
      </c>
      <c r="E270" s="13">
        <f t="shared" si="8"/>
        <v>0</v>
      </c>
      <c r="F270" s="13">
        <v>8.25</v>
      </c>
      <c r="G270" s="13">
        <f t="shared" si="9"/>
        <v>0</v>
      </c>
      <c r="H270" s="13"/>
      <c r="I270" s="109"/>
      <c r="J270" s="50"/>
      <c r="K270" s="13">
        <f>июн.25!K270+июл.25!H270-июл.25!G270</f>
        <v>6671.9000000000005</v>
      </c>
    </row>
    <row r="271" spans="1:11" x14ac:dyDescent="0.25">
      <c r="A271" s="111"/>
      <c r="B271" s="109">
        <v>272</v>
      </c>
      <c r="C271" s="12"/>
      <c r="D271" s="12"/>
      <c r="E271" s="13">
        <f t="shared" si="8"/>
        <v>0</v>
      </c>
      <c r="F271" s="13">
        <v>8.25</v>
      </c>
      <c r="G271" s="13">
        <f t="shared" si="9"/>
        <v>0</v>
      </c>
      <c r="H271" s="13"/>
      <c r="I271" s="109"/>
      <c r="J271" s="50"/>
      <c r="K271" s="13">
        <f>июн.25!K271+июл.25!H271-июл.25!G271</f>
        <v>0</v>
      </c>
    </row>
    <row r="272" spans="1:11" x14ac:dyDescent="0.25">
      <c r="A272" s="111"/>
      <c r="B272" s="109">
        <v>273</v>
      </c>
      <c r="C272" s="12">
        <v>57687</v>
      </c>
      <c r="D272" s="12">
        <v>58819</v>
      </c>
      <c r="E272" s="13">
        <f t="shared" si="8"/>
        <v>1132</v>
      </c>
      <c r="F272" s="13">
        <v>8.25</v>
      </c>
      <c r="G272" s="13">
        <f t="shared" si="9"/>
        <v>9339</v>
      </c>
      <c r="H272" s="13"/>
      <c r="I272" s="109"/>
      <c r="J272" s="50"/>
      <c r="K272" s="13">
        <f>июн.25!K272+июл.25!H272-июл.25!G272</f>
        <v>-88202.47</v>
      </c>
    </row>
    <row r="273" spans="1:11" x14ac:dyDescent="0.25">
      <c r="A273" s="111"/>
      <c r="B273" s="109">
        <v>274</v>
      </c>
      <c r="C273" s="12">
        <v>107954</v>
      </c>
      <c r="D273" s="12">
        <v>108541</v>
      </c>
      <c r="E273" s="13">
        <f t="shared" si="8"/>
        <v>587</v>
      </c>
      <c r="F273" s="68">
        <v>6.19</v>
      </c>
      <c r="G273" s="13">
        <f t="shared" si="9"/>
        <v>3633.53</v>
      </c>
      <c r="H273" s="13">
        <v>11080.8</v>
      </c>
      <c r="I273" s="109">
        <v>313597</v>
      </c>
      <c r="J273" s="50">
        <v>45859</v>
      </c>
      <c r="K273" s="13">
        <f>июн.25!K273+июл.25!H273-июл.25!G273</f>
        <v>24314.710000000006</v>
      </c>
    </row>
    <row r="274" spans="1:11" x14ac:dyDescent="0.25">
      <c r="A274" s="111"/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6.19</v>
      </c>
      <c r="G274" s="13">
        <f t="shared" si="9"/>
        <v>0</v>
      </c>
      <c r="H274" s="13"/>
      <c r="I274" s="109"/>
      <c r="J274" s="50"/>
      <c r="K274" s="13">
        <f>июн.25!K274+июл.25!H274-июл.25!G274</f>
        <v>0</v>
      </c>
    </row>
    <row r="275" spans="1:11" x14ac:dyDescent="0.25">
      <c r="A275" s="111"/>
      <c r="B275" s="109">
        <v>276</v>
      </c>
      <c r="C275" s="12">
        <v>105796</v>
      </c>
      <c r="D275" s="12">
        <v>105975</v>
      </c>
      <c r="E275" s="13">
        <f t="shared" si="8"/>
        <v>179</v>
      </c>
      <c r="F275" s="68">
        <v>6.19</v>
      </c>
      <c r="G275" s="13">
        <f t="shared" si="9"/>
        <v>1108.01</v>
      </c>
      <c r="H275" s="13"/>
      <c r="I275" s="109"/>
      <c r="J275" s="50"/>
      <c r="K275" s="13">
        <f>июн.25!K275+июл.25!H275-июл.25!G275</f>
        <v>15463.860000000002</v>
      </c>
    </row>
    <row r="276" spans="1:11" x14ac:dyDescent="0.25">
      <c r="A276" s="111"/>
      <c r="B276" s="109">
        <v>277</v>
      </c>
      <c r="C276" s="12"/>
      <c r="D276" s="12"/>
      <c r="E276" s="13">
        <f t="shared" si="8"/>
        <v>0</v>
      </c>
      <c r="F276" s="13">
        <v>8.25</v>
      </c>
      <c r="G276" s="13">
        <f t="shared" si="9"/>
        <v>0</v>
      </c>
      <c r="H276" s="13"/>
      <c r="I276" s="109"/>
      <c r="J276" s="50"/>
      <c r="K276" s="13">
        <f>июн.25!K276+июл.25!H276-июл.25!G276</f>
        <v>0</v>
      </c>
    </row>
    <row r="277" spans="1:11" x14ac:dyDescent="0.25">
      <c r="A277" s="111"/>
      <c r="B277" s="109">
        <v>278</v>
      </c>
      <c r="C277" s="12">
        <v>37469</v>
      </c>
      <c r="D277" s="12">
        <v>38077</v>
      </c>
      <c r="E277" s="13">
        <f t="shared" si="8"/>
        <v>608</v>
      </c>
      <c r="F277" s="13">
        <v>0</v>
      </c>
      <c r="G277" s="13">
        <f t="shared" si="9"/>
        <v>0</v>
      </c>
      <c r="H277" s="13">
        <v>4471.91</v>
      </c>
      <c r="I277" s="109">
        <v>398834</v>
      </c>
      <c r="J277" s="50">
        <v>45859</v>
      </c>
      <c r="K277" s="13">
        <f>июн.25!K277+июл.25!H277-июл.25!G277</f>
        <v>3189.0099999999998</v>
      </c>
    </row>
    <row r="278" spans="1:11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8.25</v>
      </c>
      <c r="G278" s="13">
        <f t="shared" si="9"/>
        <v>0</v>
      </c>
      <c r="H278" s="13"/>
      <c r="I278" s="109"/>
      <c r="J278" s="50"/>
      <c r="K278" s="13">
        <f>июн.25!K278+июл.25!H278-июл.25!G278</f>
        <v>0</v>
      </c>
    </row>
    <row r="279" spans="1:11" x14ac:dyDescent="0.25">
      <c r="A279" s="111"/>
      <c r="B279" s="109" t="s">
        <v>25</v>
      </c>
      <c r="C279" s="12">
        <v>72739</v>
      </c>
      <c r="D279" s="12">
        <v>73021</v>
      </c>
      <c r="E279" s="13">
        <f t="shared" si="8"/>
        <v>282</v>
      </c>
      <c r="F279" s="68">
        <v>6.19</v>
      </c>
      <c r="G279" s="13">
        <f t="shared" si="9"/>
        <v>1745.5800000000002</v>
      </c>
      <c r="H279" s="13"/>
      <c r="I279" s="109"/>
      <c r="J279" s="50"/>
      <c r="K279" s="13">
        <f>июн.25!K279+июл.25!H279-июл.25!G279</f>
        <v>-63798.06</v>
      </c>
    </row>
    <row r="280" spans="1:11" x14ac:dyDescent="0.25">
      <c r="A280" s="111"/>
      <c r="B280" s="109">
        <v>280</v>
      </c>
      <c r="C280" s="12">
        <v>58994</v>
      </c>
      <c r="D280" s="12">
        <v>60216</v>
      </c>
      <c r="E280" s="13">
        <f t="shared" si="8"/>
        <v>1222</v>
      </c>
      <c r="F280" s="49">
        <v>8.25</v>
      </c>
      <c r="G280" s="13">
        <f t="shared" si="9"/>
        <v>10081.5</v>
      </c>
      <c r="H280" s="13"/>
      <c r="I280" s="109"/>
      <c r="J280" s="50"/>
      <c r="K280" s="13">
        <f>июн.25!K280+июл.25!H280-июл.25!G280</f>
        <v>-59434.390000000007</v>
      </c>
    </row>
    <row r="281" spans="1:11" x14ac:dyDescent="0.25">
      <c r="A281" s="111"/>
      <c r="B281" s="109">
        <v>281</v>
      </c>
      <c r="C281" s="12">
        <v>31582</v>
      </c>
      <c r="D281" s="12">
        <v>31798</v>
      </c>
      <c r="E281" s="13">
        <f t="shared" si="8"/>
        <v>216</v>
      </c>
      <c r="F281" s="49">
        <v>8.25</v>
      </c>
      <c r="G281" s="13">
        <f t="shared" si="9"/>
        <v>1782</v>
      </c>
      <c r="H281" s="13">
        <v>2000</v>
      </c>
      <c r="I281" s="109">
        <v>3363</v>
      </c>
      <c r="J281" s="50">
        <v>45841</v>
      </c>
      <c r="K281" s="13">
        <f>июн.25!K281+июл.25!H281-июл.25!G281</f>
        <v>-9756.25</v>
      </c>
    </row>
    <row r="282" spans="1:11" x14ac:dyDescent="0.25">
      <c r="A282" s="111"/>
      <c r="B282" s="109">
        <v>282</v>
      </c>
      <c r="C282" s="12">
        <v>575</v>
      </c>
      <c r="D282" s="12">
        <v>575</v>
      </c>
      <c r="E282" s="13">
        <f t="shared" si="8"/>
        <v>0</v>
      </c>
      <c r="F282" s="49">
        <v>8.25</v>
      </c>
      <c r="G282" s="13">
        <f t="shared" si="9"/>
        <v>0</v>
      </c>
      <c r="H282" s="13"/>
      <c r="I282" s="109"/>
      <c r="J282" s="50"/>
      <c r="K282" s="13">
        <f>июн.25!K282+июл.25!H282-июл.25!G282</f>
        <v>29.32</v>
      </c>
    </row>
    <row r="283" spans="1:11" x14ac:dyDescent="0.25">
      <c r="A283" s="111"/>
      <c r="B283" s="109">
        <v>283</v>
      </c>
      <c r="C283" s="12">
        <v>3888</v>
      </c>
      <c r="D283" s="12">
        <v>4101</v>
      </c>
      <c r="E283" s="13">
        <f t="shared" si="8"/>
        <v>213</v>
      </c>
      <c r="F283" s="49">
        <v>8.25</v>
      </c>
      <c r="G283" s="13">
        <f t="shared" si="9"/>
        <v>1757.25</v>
      </c>
      <c r="H283" s="13"/>
      <c r="I283" s="109"/>
      <c r="J283" s="50"/>
      <c r="K283" s="13">
        <f>июн.25!K283+июл.25!H283-июл.25!G283</f>
        <v>-1820.1</v>
      </c>
    </row>
    <row r="284" spans="1:11" x14ac:dyDescent="0.25">
      <c r="A284" s="111"/>
      <c r="B284" s="109">
        <v>284</v>
      </c>
      <c r="C284" s="12">
        <v>9122</v>
      </c>
      <c r="D284" s="12">
        <v>9122</v>
      </c>
      <c r="E284" s="13">
        <f t="shared" si="8"/>
        <v>0</v>
      </c>
      <c r="F284" s="49">
        <v>8.25</v>
      </c>
      <c r="G284" s="13">
        <f t="shared" si="9"/>
        <v>0</v>
      </c>
      <c r="H284" s="13"/>
      <c r="I284" s="109"/>
      <c r="J284" s="50"/>
      <c r="K284" s="13">
        <f>июн.25!K284+июл.25!H284-июл.25!G284</f>
        <v>-13882.52</v>
      </c>
    </row>
    <row r="285" spans="1:11" x14ac:dyDescent="0.25">
      <c r="A285" s="111"/>
      <c r="B285" s="109">
        <v>285</v>
      </c>
      <c r="C285" s="12">
        <v>106253</v>
      </c>
      <c r="D285" s="12">
        <v>106336</v>
      </c>
      <c r="E285" s="13">
        <f t="shared" si="8"/>
        <v>83</v>
      </c>
      <c r="F285" s="49">
        <v>8.25</v>
      </c>
      <c r="G285" s="13">
        <f t="shared" si="9"/>
        <v>684.75</v>
      </c>
      <c r="H285" s="13">
        <v>2000</v>
      </c>
      <c r="I285" s="109">
        <v>694544</v>
      </c>
      <c r="J285" s="50">
        <v>45842</v>
      </c>
      <c r="K285" s="13">
        <f>июн.25!K285+июл.25!H285-июл.25!G285</f>
        <v>-231.48999999999887</v>
      </c>
    </row>
    <row r="286" spans="1:11" x14ac:dyDescent="0.25">
      <c r="A286" s="111"/>
      <c r="B286" s="109">
        <v>286</v>
      </c>
      <c r="C286" s="12">
        <v>130854</v>
      </c>
      <c r="D286" s="12">
        <v>131710</v>
      </c>
      <c r="E286" s="13">
        <f t="shared" si="8"/>
        <v>856</v>
      </c>
      <c r="F286" s="68">
        <v>6.19</v>
      </c>
      <c r="G286" s="13">
        <f t="shared" si="9"/>
        <v>5298.64</v>
      </c>
      <c r="H286" s="13">
        <v>4858.1099999999997</v>
      </c>
      <c r="I286" s="109">
        <v>435039</v>
      </c>
      <c r="J286" s="50">
        <v>45859</v>
      </c>
      <c r="K286" s="13">
        <f>июн.25!K286+июл.25!H286-июл.25!G286</f>
        <v>-8330.4699999999975</v>
      </c>
    </row>
    <row r="287" spans="1:11" x14ac:dyDescent="0.25">
      <c r="A287" s="111"/>
      <c r="B287" s="109">
        <v>287</v>
      </c>
      <c r="C287" s="12">
        <v>43176</v>
      </c>
      <c r="D287" s="12">
        <v>43344</v>
      </c>
      <c r="E287" s="13">
        <f t="shared" si="8"/>
        <v>168</v>
      </c>
      <c r="F287" s="13">
        <v>8.25</v>
      </c>
      <c r="G287" s="13">
        <f t="shared" si="9"/>
        <v>1386</v>
      </c>
      <c r="H287" s="13">
        <v>1400</v>
      </c>
      <c r="I287" s="109">
        <v>506940</v>
      </c>
      <c r="J287" s="50">
        <v>45855</v>
      </c>
      <c r="K287" s="13">
        <f>июн.25!K287+июл.25!H287-июл.25!G287</f>
        <v>7041.5999999999985</v>
      </c>
    </row>
    <row r="288" spans="1:11" x14ac:dyDescent="0.25">
      <c r="A288" s="111"/>
      <c r="B288" s="109">
        <v>288</v>
      </c>
      <c r="C288" s="12">
        <v>63949</v>
      </c>
      <c r="D288" s="12">
        <v>64361</v>
      </c>
      <c r="E288" s="13">
        <f t="shared" si="8"/>
        <v>412</v>
      </c>
      <c r="F288" s="13">
        <v>8.25</v>
      </c>
      <c r="G288" s="21">
        <f t="shared" si="9"/>
        <v>3399</v>
      </c>
      <c r="H288" s="13"/>
      <c r="I288" s="109"/>
      <c r="J288" s="50"/>
      <c r="K288" s="13">
        <f>июн.25!K288+июл.25!H288-июл.25!G288</f>
        <v>-1458.2399999999996</v>
      </c>
    </row>
    <row r="289" spans="1:11" x14ac:dyDescent="0.25">
      <c r="A289" s="111"/>
      <c r="B289" s="109">
        <v>289</v>
      </c>
      <c r="C289" s="12">
        <v>3949</v>
      </c>
      <c r="D289" s="12">
        <v>3970</v>
      </c>
      <c r="E289" s="13">
        <f t="shared" si="8"/>
        <v>21</v>
      </c>
      <c r="F289" s="13">
        <v>8.25</v>
      </c>
      <c r="G289" s="13">
        <f t="shared" si="9"/>
        <v>173.25</v>
      </c>
      <c r="H289" s="13"/>
      <c r="I289" s="109"/>
      <c r="J289" s="50"/>
      <c r="K289" s="13">
        <f>июн.25!K289+июл.25!H289-июл.25!G289</f>
        <v>1573.3200000000002</v>
      </c>
    </row>
    <row r="290" spans="1:11" x14ac:dyDescent="0.25">
      <c r="A290" s="111"/>
      <c r="B290" s="109">
        <v>290</v>
      </c>
      <c r="C290" s="12"/>
      <c r="D290" s="12"/>
      <c r="E290" s="13">
        <f t="shared" si="8"/>
        <v>0</v>
      </c>
      <c r="F290" s="13">
        <v>8.25</v>
      </c>
      <c r="G290" s="13">
        <f t="shared" si="9"/>
        <v>0</v>
      </c>
      <c r="H290" s="13"/>
      <c r="I290" s="109"/>
      <c r="J290" s="50"/>
      <c r="K290" s="13">
        <f>июн.25!K290+июл.25!H290-июл.25!G290</f>
        <v>0</v>
      </c>
    </row>
    <row r="291" spans="1:11" x14ac:dyDescent="0.25">
      <c r="A291" s="111"/>
      <c r="B291" s="109">
        <v>291</v>
      </c>
      <c r="C291" s="12"/>
      <c r="D291" s="12"/>
      <c r="E291" s="13">
        <f t="shared" si="8"/>
        <v>0</v>
      </c>
      <c r="F291" s="13">
        <v>8.25</v>
      </c>
      <c r="G291" s="13">
        <f t="shared" si="9"/>
        <v>0</v>
      </c>
      <c r="H291" s="13"/>
      <c r="I291" s="109"/>
      <c r="J291" s="50"/>
      <c r="K291" s="13">
        <f>июн.25!K291+июл.25!H291-июл.25!G291</f>
        <v>0</v>
      </c>
    </row>
    <row r="292" spans="1:11" x14ac:dyDescent="0.25">
      <c r="A292" s="111"/>
      <c r="B292" s="109">
        <v>292</v>
      </c>
      <c r="C292" s="12">
        <v>22047</v>
      </c>
      <c r="D292" s="12">
        <v>22273</v>
      </c>
      <c r="E292" s="13">
        <f t="shared" si="8"/>
        <v>226</v>
      </c>
      <c r="F292" s="68">
        <v>6.19</v>
      </c>
      <c r="G292" s="13">
        <f t="shared" si="9"/>
        <v>1398.94</v>
      </c>
      <c r="H292" s="13">
        <v>4000</v>
      </c>
      <c r="I292" s="109">
        <v>736209</v>
      </c>
      <c r="J292" s="50">
        <v>45840</v>
      </c>
      <c r="K292" s="13">
        <f>июн.25!K292+июл.25!H292-июл.25!G292</f>
        <v>-1892.8200000000002</v>
      </c>
    </row>
    <row r="293" spans="1:11" x14ac:dyDescent="0.25">
      <c r="A293" s="111"/>
      <c r="B293" s="109">
        <v>293</v>
      </c>
      <c r="C293" s="12">
        <v>1621</v>
      </c>
      <c r="D293" s="12">
        <v>1630</v>
      </c>
      <c r="E293" s="13">
        <f t="shared" si="8"/>
        <v>9</v>
      </c>
      <c r="F293" s="13">
        <v>8.25</v>
      </c>
      <c r="G293" s="13">
        <f t="shared" si="9"/>
        <v>74.25</v>
      </c>
      <c r="H293" s="13"/>
      <c r="I293" s="109"/>
      <c r="J293" s="50"/>
      <c r="K293" s="13">
        <f>июн.25!K293+июл.25!H293-июл.25!G293</f>
        <v>-11919.53</v>
      </c>
    </row>
    <row r="294" spans="1:11" x14ac:dyDescent="0.25">
      <c r="A294" s="111"/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8.25</v>
      </c>
      <c r="G294" s="13">
        <f t="shared" si="9"/>
        <v>0</v>
      </c>
      <c r="H294" s="13"/>
      <c r="I294" s="109"/>
      <c r="J294" s="50"/>
      <c r="K294" s="13">
        <f>июн.25!K294+июл.25!H294-июл.25!G294</f>
        <v>0</v>
      </c>
    </row>
    <row r="295" spans="1:11" x14ac:dyDescent="0.25">
      <c r="A295" s="111"/>
      <c r="B295" s="109">
        <v>295</v>
      </c>
      <c r="C295" s="12"/>
      <c r="D295" s="12"/>
      <c r="E295" s="13">
        <f t="shared" si="8"/>
        <v>0</v>
      </c>
      <c r="F295" s="13">
        <v>8.25</v>
      </c>
      <c r="G295" s="13">
        <f t="shared" si="9"/>
        <v>0</v>
      </c>
      <c r="H295" s="13"/>
      <c r="I295" s="109"/>
      <c r="J295" s="50"/>
      <c r="K295" s="13">
        <f>июн.25!K295+июл.25!H295-июл.25!G295</f>
        <v>0</v>
      </c>
    </row>
    <row r="296" spans="1:11" x14ac:dyDescent="0.25">
      <c r="A296" s="111"/>
      <c r="B296" s="109">
        <v>296</v>
      </c>
      <c r="C296" s="12"/>
      <c r="D296" s="12"/>
      <c r="E296" s="13">
        <f t="shared" si="8"/>
        <v>0</v>
      </c>
      <c r="F296" s="13">
        <v>8.25</v>
      </c>
      <c r="G296" s="13">
        <f t="shared" si="9"/>
        <v>0</v>
      </c>
      <c r="H296" s="13"/>
      <c r="I296" s="109"/>
      <c r="J296" s="50"/>
      <c r="K296" s="13">
        <f>июн.25!K296+июл.25!H296-июл.25!G296</f>
        <v>0</v>
      </c>
    </row>
    <row r="297" spans="1:11" x14ac:dyDescent="0.25">
      <c r="A297" s="111"/>
      <c r="B297" s="109">
        <v>297</v>
      </c>
      <c r="C297" s="12"/>
      <c r="D297" s="12"/>
      <c r="E297" s="13">
        <f t="shared" si="8"/>
        <v>0</v>
      </c>
      <c r="F297" s="13">
        <v>8.25</v>
      </c>
      <c r="G297" s="13">
        <f t="shared" si="9"/>
        <v>0</v>
      </c>
      <c r="H297" s="13"/>
      <c r="I297" s="109"/>
      <c r="J297" s="50"/>
      <c r="K297" s="13">
        <f>июн.25!K297+июл.25!H297-июл.25!G297</f>
        <v>0</v>
      </c>
    </row>
    <row r="298" spans="1:11" x14ac:dyDescent="0.25">
      <c r="A298" s="111"/>
      <c r="B298" s="109">
        <v>298</v>
      </c>
      <c r="C298" s="12"/>
      <c r="D298" s="12"/>
      <c r="E298" s="13">
        <f t="shared" si="8"/>
        <v>0</v>
      </c>
      <c r="F298" s="13">
        <v>8.25</v>
      </c>
      <c r="G298" s="13">
        <f t="shared" si="9"/>
        <v>0</v>
      </c>
      <c r="H298" s="13"/>
      <c r="I298" s="109"/>
      <c r="J298" s="50"/>
      <c r="K298" s="13">
        <f>июн.25!K298+июл.25!H298-июл.25!G298</f>
        <v>0</v>
      </c>
    </row>
    <row r="299" spans="1:11" x14ac:dyDescent="0.25">
      <c r="A299" s="111"/>
      <c r="B299" s="109">
        <v>299</v>
      </c>
      <c r="C299" s="12"/>
      <c r="D299" s="12"/>
      <c r="E299" s="13">
        <f t="shared" si="8"/>
        <v>0</v>
      </c>
      <c r="F299" s="13">
        <v>8.25</v>
      </c>
      <c r="G299" s="13">
        <f t="shared" si="9"/>
        <v>0</v>
      </c>
      <c r="H299" s="13"/>
      <c r="I299" s="109"/>
      <c r="J299" s="50"/>
      <c r="K299" s="13">
        <f>июн.25!K299+июл.25!H299-июл.25!G299</f>
        <v>0</v>
      </c>
    </row>
    <row r="300" spans="1:11" x14ac:dyDescent="0.25">
      <c r="A300" s="111"/>
      <c r="B300" s="109">
        <v>300</v>
      </c>
      <c r="C300" s="12">
        <v>22302</v>
      </c>
      <c r="D300" s="12">
        <v>22849</v>
      </c>
      <c r="E300" s="13">
        <f t="shared" si="8"/>
        <v>547</v>
      </c>
      <c r="F300" s="70">
        <v>0</v>
      </c>
      <c r="G300" s="13">
        <f t="shared" si="9"/>
        <v>0</v>
      </c>
      <c r="H300" s="13"/>
      <c r="I300" s="109"/>
      <c r="J300" s="50"/>
      <c r="K300" s="13">
        <f>июн.25!K300+июл.25!H300-июл.25!G300</f>
        <v>20509.720000000005</v>
      </c>
    </row>
    <row r="301" spans="1:11" x14ac:dyDescent="0.25">
      <c r="A301" s="111"/>
      <c r="B301" s="109">
        <v>301</v>
      </c>
      <c r="C301" s="12">
        <v>89337</v>
      </c>
      <c r="D301" s="12">
        <v>90782</v>
      </c>
      <c r="E301" s="13">
        <f t="shared" si="8"/>
        <v>1445</v>
      </c>
      <c r="F301" s="13">
        <v>8.25</v>
      </c>
      <c r="G301" s="13">
        <f t="shared" si="9"/>
        <v>11921.25</v>
      </c>
      <c r="H301" s="13">
        <v>30000</v>
      </c>
      <c r="I301" s="109">
        <v>843251</v>
      </c>
      <c r="J301" s="50">
        <v>45845</v>
      </c>
      <c r="K301" s="13">
        <f>июн.25!K301+июл.25!H301-июл.25!G301</f>
        <v>66074.36</v>
      </c>
    </row>
    <row r="302" spans="1:11" x14ac:dyDescent="0.25">
      <c r="A302" s="111"/>
      <c r="B302" s="109">
        <v>302</v>
      </c>
      <c r="C302" s="12"/>
      <c r="D302" s="12"/>
      <c r="E302" s="13">
        <f t="shared" si="8"/>
        <v>0</v>
      </c>
      <c r="F302" s="13">
        <v>8.25</v>
      </c>
      <c r="G302" s="13">
        <f t="shared" si="9"/>
        <v>0</v>
      </c>
      <c r="H302" s="13"/>
      <c r="I302" s="109"/>
      <c r="J302" s="50"/>
      <c r="K302" s="13">
        <f>июн.25!K302+июл.25!H302-июл.25!G302</f>
        <v>0</v>
      </c>
    </row>
    <row r="303" spans="1:11" x14ac:dyDescent="0.25">
      <c r="A303" s="111"/>
      <c r="B303" s="109">
        <v>303</v>
      </c>
      <c r="C303" s="12">
        <v>52278</v>
      </c>
      <c r="D303" s="12">
        <v>52667</v>
      </c>
      <c r="E303" s="13">
        <f t="shared" si="8"/>
        <v>389</v>
      </c>
      <c r="F303" s="70">
        <v>6.19</v>
      </c>
      <c r="G303" s="13">
        <f t="shared" si="9"/>
        <v>2407.9100000000003</v>
      </c>
      <c r="H303" s="13"/>
      <c r="I303" s="109"/>
      <c r="J303" s="50"/>
      <c r="K303" s="13">
        <f>июн.25!K303+июл.25!H303-июл.25!G303</f>
        <v>-2281.5300000000007</v>
      </c>
    </row>
    <row r="304" spans="1:11" x14ac:dyDescent="0.25">
      <c r="A304" s="111"/>
      <c r="B304" s="109">
        <v>304</v>
      </c>
      <c r="C304" s="12">
        <v>27249</v>
      </c>
      <c r="D304" s="12">
        <v>27460</v>
      </c>
      <c r="E304" s="13">
        <f t="shared" si="8"/>
        <v>211</v>
      </c>
      <c r="F304" s="13">
        <v>8.25</v>
      </c>
      <c r="G304" s="13">
        <f t="shared" si="9"/>
        <v>1740.75</v>
      </c>
      <c r="H304" s="13">
        <v>2000</v>
      </c>
      <c r="I304" s="109">
        <v>301320</v>
      </c>
      <c r="J304" s="50">
        <v>45852</v>
      </c>
      <c r="K304" s="13">
        <f>июн.25!K304+июл.25!H304-июл.25!G304</f>
        <v>-1999.4800000000005</v>
      </c>
    </row>
    <row r="305" spans="1:11" x14ac:dyDescent="0.25">
      <c r="A305" s="115"/>
      <c r="B305" s="109">
        <v>305</v>
      </c>
      <c r="C305" s="12">
        <v>6230</v>
      </c>
      <c r="D305" s="12">
        <v>6287</v>
      </c>
      <c r="E305" s="13">
        <f t="shared" si="8"/>
        <v>57</v>
      </c>
      <c r="F305" s="13">
        <v>8.25</v>
      </c>
      <c r="G305" s="13">
        <f t="shared" si="9"/>
        <v>470.25</v>
      </c>
      <c r="H305" s="13">
        <v>960.3</v>
      </c>
      <c r="I305" s="109">
        <v>516921</v>
      </c>
      <c r="J305" s="50">
        <v>45845</v>
      </c>
      <c r="K305" s="13">
        <f>июн.25!K305+июл.25!H305-июл.25!G305</f>
        <v>-470.18000000000006</v>
      </c>
    </row>
    <row r="306" spans="1:11" x14ac:dyDescent="0.25">
      <c r="A306" s="111"/>
      <c r="B306" s="109">
        <v>306</v>
      </c>
      <c r="C306" s="12"/>
      <c r="D306" s="12"/>
      <c r="E306" s="13">
        <f t="shared" si="8"/>
        <v>0</v>
      </c>
      <c r="F306" s="13">
        <v>8.25</v>
      </c>
      <c r="G306" s="13">
        <f t="shared" si="9"/>
        <v>0</v>
      </c>
      <c r="H306" s="13"/>
      <c r="I306" s="109"/>
      <c r="J306" s="50"/>
      <c r="K306" s="13">
        <f>июн.25!K306+июл.25!H306-июл.25!G306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8"/>
        <v>0</v>
      </c>
      <c r="F307" s="13">
        <v>8.25</v>
      </c>
      <c r="G307" s="13">
        <f t="shared" si="9"/>
        <v>0</v>
      </c>
      <c r="H307" s="13"/>
      <c r="I307" s="109"/>
      <c r="J307" s="50"/>
      <c r="K307" s="13">
        <f>июн.25!K307+июл.25!H307-июл.25!G307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8"/>
        <v>0</v>
      </c>
      <c r="F308" s="13">
        <v>8.25</v>
      </c>
      <c r="G308" s="13">
        <f t="shared" si="9"/>
        <v>0</v>
      </c>
      <c r="H308" s="13"/>
      <c r="I308" s="109"/>
      <c r="J308" s="50"/>
      <c r="K308" s="13">
        <f>июн.25!K308+июл.25!H308-июл.25!G308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8"/>
        <v>0</v>
      </c>
      <c r="F309" s="13">
        <v>8.25</v>
      </c>
      <c r="G309" s="13">
        <f t="shared" si="9"/>
        <v>0</v>
      </c>
      <c r="H309" s="13"/>
      <c r="I309" s="109"/>
      <c r="J309" s="50"/>
      <c r="K309" s="13">
        <f>июн.25!K309+июл.25!H309-июл.25!G309</f>
        <v>0</v>
      </c>
    </row>
    <row r="310" spans="1:11" x14ac:dyDescent="0.25">
      <c r="A310" s="111"/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8.25</v>
      </c>
      <c r="G310" s="13">
        <f t="shared" si="9"/>
        <v>0</v>
      </c>
      <c r="H310" s="13"/>
      <c r="I310" s="109"/>
      <c r="J310" s="50"/>
      <c r="K310" s="13">
        <f>июн.25!K310+июл.25!H310-июл.25!G310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8"/>
        <v>0</v>
      </c>
      <c r="F311" s="13">
        <v>8.25</v>
      </c>
      <c r="G311" s="13">
        <f t="shared" si="9"/>
        <v>0</v>
      </c>
      <c r="H311" s="13"/>
      <c r="I311" s="109"/>
      <c r="J311" s="50"/>
      <c r="K311" s="13">
        <f>июн.25!K311+июл.25!H311-июл.25!G311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8"/>
        <v>0</v>
      </c>
      <c r="F312" s="13">
        <v>8.25</v>
      </c>
      <c r="G312" s="13">
        <f t="shared" si="9"/>
        <v>0</v>
      </c>
      <c r="H312" s="13"/>
      <c r="I312" s="109"/>
      <c r="J312" s="50"/>
      <c r="K312" s="13">
        <f>июн.25!K312+июл.25!H312-июл.25!G312</f>
        <v>0</v>
      </c>
    </row>
    <row r="313" spans="1:11" x14ac:dyDescent="0.25">
      <c r="A313" s="111"/>
      <c r="B313" s="109">
        <v>313</v>
      </c>
      <c r="C313" s="12">
        <v>13544</v>
      </c>
      <c r="D313" s="12">
        <v>13720</v>
      </c>
      <c r="E313" s="13">
        <f t="shared" si="8"/>
        <v>176</v>
      </c>
      <c r="F313" s="13">
        <v>8.25</v>
      </c>
      <c r="G313" s="13">
        <f t="shared" si="9"/>
        <v>1452</v>
      </c>
      <c r="H313" s="13"/>
      <c r="I313" s="109"/>
      <c r="J313" s="50"/>
      <c r="K313" s="13">
        <f>июн.25!K313+июл.25!H313-июл.25!G313</f>
        <v>-10431.25</v>
      </c>
    </row>
    <row r="314" spans="1:11" x14ac:dyDescent="0.25">
      <c r="A314" s="111"/>
      <c r="B314" s="109">
        <v>314</v>
      </c>
      <c r="C314" s="12"/>
      <c r="D314" s="12"/>
      <c r="E314" s="13">
        <f t="shared" si="8"/>
        <v>0</v>
      </c>
      <c r="F314" s="13">
        <v>8.25</v>
      </c>
      <c r="G314" s="13">
        <f t="shared" si="9"/>
        <v>0</v>
      </c>
      <c r="H314" s="13"/>
      <c r="I314" s="109"/>
      <c r="J314" s="50"/>
      <c r="K314" s="13">
        <f>июн.25!K314+июл.25!H314-июл.25!G314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8"/>
        <v>0</v>
      </c>
      <c r="F315" s="13">
        <v>8.25</v>
      </c>
      <c r="G315" s="13">
        <f t="shared" si="9"/>
        <v>0</v>
      </c>
      <c r="H315" s="13"/>
      <c r="I315" s="109"/>
      <c r="J315" s="50"/>
      <c r="K315" s="13">
        <f>июн.25!K315+июл.25!H315-июл.25!G315</f>
        <v>0</v>
      </c>
    </row>
    <row r="316" spans="1:11" x14ac:dyDescent="0.25">
      <c r="A316" s="67"/>
      <c r="B316" s="109">
        <v>316</v>
      </c>
      <c r="C316" s="12">
        <v>65278</v>
      </c>
      <c r="D316" s="12">
        <v>65804</v>
      </c>
      <c r="E316" s="13">
        <f t="shared" si="8"/>
        <v>526</v>
      </c>
      <c r="F316" s="68">
        <v>6.19</v>
      </c>
      <c r="G316" s="13">
        <f t="shared" si="9"/>
        <v>3255.94</v>
      </c>
      <c r="H316" s="13">
        <v>3000</v>
      </c>
      <c r="I316" s="109">
        <v>776741</v>
      </c>
      <c r="J316" s="50">
        <v>45842</v>
      </c>
      <c r="K316" s="13">
        <f>июн.25!K316+июл.25!H316-июл.25!G316</f>
        <v>-2808.5899999999988</v>
      </c>
    </row>
    <row r="317" spans="1:11" x14ac:dyDescent="0.25">
      <c r="A317" s="111"/>
      <c r="B317" s="109">
        <v>317</v>
      </c>
      <c r="C317" s="12">
        <v>16187</v>
      </c>
      <c r="D317" s="12">
        <v>16403</v>
      </c>
      <c r="E317" s="13">
        <f t="shared" si="8"/>
        <v>216</v>
      </c>
      <c r="F317" s="68">
        <v>6.19</v>
      </c>
      <c r="G317" s="13">
        <f t="shared" si="9"/>
        <v>1337.0400000000002</v>
      </c>
      <c r="H317" s="13">
        <v>1700</v>
      </c>
      <c r="I317" s="109">
        <v>364680.18411099998</v>
      </c>
      <c r="J317" s="50" t="s">
        <v>90</v>
      </c>
      <c r="K317" s="13">
        <f>июн.25!K317+июл.25!H317-июл.25!G317</f>
        <v>-437.00999999999988</v>
      </c>
    </row>
    <row r="318" spans="1:11" x14ac:dyDescent="0.25">
      <c r="A318" s="111"/>
      <c r="B318" s="109">
        <v>318</v>
      </c>
      <c r="C318" s="12">
        <v>23</v>
      </c>
      <c r="D318" s="12">
        <v>23</v>
      </c>
      <c r="E318" s="13">
        <f t="shared" si="8"/>
        <v>0</v>
      </c>
      <c r="F318" s="13">
        <v>8.25</v>
      </c>
      <c r="G318" s="13">
        <f t="shared" si="9"/>
        <v>0</v>
      </c>
      <c r="H318" s="13"/>
      <c r="I318" s="109"/>
      <c r="J318" s="50"/>
      <c r="K318" s="13">
        <f>июн.25!K318+июл.25!H318-июл.25!G318</f>
        <v>-21.990000000000002</v>
      </c>
    </row>
    <row r="319" spans="1:11" x14ac:dyDescent="0.25">
      <c r="A319" s="111"/>
      <c r="B319" s="109">
        <v>319</v>
      </c>
      <c r="C319" s="12"/>
      <c r="D319" s="12"/>
      <c r="E319" s="13">
        <f t="shared" si="8"/>
        <v>0</v>
      </c>
      <c r="F319" s="13">
        <v>8.25</v>
      </c>
      <c r="G319" s="13">
        <f t="shared" si="9"/>
        <v>0</v>
      </c>
      <c r="H319" s="13"/>
      <c r="I319" s="109"/>
      <c r="J319" s="50"/>
      <c r="K319" s="13">
        <f>июн.25!K319+июл.25!H319-июл.25!G319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8.25</v>
      </c>
      <c r="G320" s="13">
        <f t="shared" si="9"/>
        <v>0</v>
      </c>
      <c r="H320" s="13"/>
      <c r="I320" s="109"/>
      <c r="J320" s="50"/>
      <c r="K320" s="13">
        <f>июн.25!K320+июл.25!H320-июл.25!G320</f>
        <v>0</v>
      </c>
    </row>
    <row r="321" spans="1:11" x14ac:dyDescent="0.25">
      <c r="A321" s="111"/>
      <c r="B321" s="109">
        <v>321</v>
      </c>
      <c r="C321" s="12"/>
      <c r="D321" s="12"/>
      <c r="E321" s="13">
        <f t="shared" si="8"/>
        <v>0</v>
      </c>
      <c r="F321" s="13">
        <v>8.25</v>
      </c>
      <c r="G321" s="13">
        <f t="shared" si="9"/>
        <v>0</v>
      </c>
      <c r="H321" s="13"/>
      <c r="I321" s="109"/>
      <c r="J321" s="50"/>
      <c r="K321" s="13">
        <f>июн.25!K321+июл.25!H321-июл.25!G321</f>
        <v>0</v>
      </c>
    </row>
    <row r="322" spans="1:11" x14ac:dyDescent="0.25">
      <c r="A322" s="111"/>
      <c r="B322" s="109">
        <v>322</v>
      </c>
      <c r="C322" s="12">
        <v>41670</v>
      </c>
      <c r="D322" s="12">
        <v>43016</v>
      </c>
      <c r="E322" s="13">
        <f t="shared" si="8"/>
        <v>1346</v>
      </c>
      <c r="F322" s="13">
        <v>8.25</v>
      </c>
      <c r="G322" s="13">
        <f t="shared" si="9"/>
        <v>11104.5</v>
      </c>
      <c r="H322" s="13"/>
      <c r="I322" s="109"/>
      <c r="J322" s="50"/>
      <c r="K322" s="13">
        <f>июн.25!K322+июл.25!H322-июл.25!G322</f>
        <v>-7151.2600000000011</v>
      </c>
    </row>
    <row r="323" spans="1:11" x14ac:dyDescent="0.25">
      <c r="A323" s="111"/>
      <c r="B323" s="109">
        <v>323</v>
      </c>
      <c r="C323" s="12"/>
      <c r="D323" s="12"/>
      <c r="E323" s="13">
        <f t="shared" si="8"/>
        <v>0</v>
      </c>
      <c r="F323" s="13">
        <v>8.25</v>
      </c>
      <c r="G323" s="13">
        <f t="shared" si="9"/>
        <v>0</v>
      </c>
      <c r="H323" s="13"/>
      <c r="I323" s="109"/>
      <c r="J323" s="50"/>
      <c r="K323" s="13">
        <f>июн.25!K323+июл.25!H323-июл.25!G323</f>
        <v>0</v>
      </c>
    </row>
    <row r="324" spans="1:11" x14ac:dyDescent="0.25">
      <c r="A324" s="111"/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8.25</v>
      </c>
      <c r="G324" s="13">
        <f t="shared" si="9"/>
        <v>0</v>
      </c>
      <c r="H324" s="13">
        <v>20000</v>
      </c>
      <c r="I324" s="109">
        <v>78745.842476000005</v>
      </c>
      <c r="J324" s="50" t="s">
        <v>91</v>
      </c>
      <c r="K324" s="13">
        <f>июн.25!K324+июл.25!H324-июл.25!G324</f>
        <v>20000</v>
      </c>
    </row>
    <row r="325" spans="1:11" x14ac:dyDescent="0.25">
      <c r="A325" s="111"/>
      <c r="B325" s="109">
        <v>325</v>
      </c>
      <c r="C325" s="12"/>
      <c r="D325" s="12"/>
      <c r="E325" s="13">
        <f t="shared" si="8"/>
        <v>0</v>
      </c>
      <c r="F325" s="13">
        <v>8.25</v>
      </c>
      <c r="G325" s="13">
        <f t="shared" si="9"/>
        <v>0</v>
      </c>
      <c r="H325" s="13"/>
      <c r="I325" s="109"/>
      <c r="J325" s="50"/>
      <c r="K325" s="13">
        <f>июн.25!K325+июл.25!H325-июл.25!G325</f>
        <v>0</v>
      </c>
    </row>
    <row r="326" spans="1:11" x14ac:dyDescent="0.25">
      <c r="A326" s="111"/>
      <c r="B326" s="109">
        <v>326</v>
      </c>
      <c r="C326" s="12"/>
      <c r="D326" s="12"/>
      <c r="E326" s="13">
        <f t="shared" si="8"/>
        <v>0</v>
      </c>
      <c r="F326" s="13">
        <v>8.25</v>
      </c>
      <c r="G326" s="13">
        <f t="shared" si="9"/>
        <v>0</v>
      </c>
      <c r="H326" s="13"/>
      <c r="I326" s="109"/>
      <c r="J326" s="50"/>
      <c r="K326" s="13">
        <f>июн.25!K326+июл.25!H326-июл.25!G326</f>
        <v>0</v>
      </c>
    </row>
    <row r="327" spans="1:11" x14ac:dyDescent="0.25">
      <c r="A327" s="111"/>
      <c r="B327" s="109">
        <v>327</v>
      </c>
      <c r="C327" s="12"/>
      <c r="D327" s="12"/>
      <c r="E327" s="13">
        <f t="shared" si="8"/>
        <v>0</v>
      </c>
      <c r="F327" s="13">
        <v>8.25</v>
      </c>
      <c r="G327" s="13">
        <f t="shared" si="9"/>
        <v>0</v>
      </c>
      <c r="H327" s="13"/>
      <c r="I327" s="109"/>
      <c r="J327" s="50"/>
      <c r="K327" s="13">
        <f>июн.25!K327+июл.25!H327-июл.25!G327</f>
        <v>0</v>
      </c>
    </row>
    <row r="328" spans="1:11" x14ac:dyDescent="0.25">
      <c r="A328" s="111"/>
      <c r="B328" s="109">
        <v>328</v>
      </c>
      <c r="C328" s="12">
        <v>24857</v>
      </c>
      <c r="D328" s="12">
        <v>25326</v>
      </c>
      <c r="E328" s="13">
        <f t="shared" si="8"/>
        <v>469</v>
      </c>
      <c r="F328" s="13">
        <v>8.25</v>
      </c>
      <c r="G328" s="13">
        <f t="shared" si="9"/>
        <v>3869.25</v>
      </c>
      <c r="H328" s="13">
        <v>3000</v>
      </c>
      <c r="I328" s="109">
        <v>917442</v>
      </c>
      <c r="J328" s="50">
        <v>45840</v>
      </c>
      <c r="K328" s="13">
        <f>июн.25!K328+июл.25!H328-июл.25!G328</f>
        <v>1711.3999999999996</v>
      </c>
    </row>
    <row r="329" spans="1:11" x14ac:dyDescent="0.25">
      <c r="A329" s="111"/>
      <c r="B329" s="109">
        <v>329</v>
      </c>
      <c r="C329" s="12"/>
      <c r="D329" s="12"/>
      <c r="E329" s="13">
        <f t="shared" si="8"/>
        <v>0</v>
      </c>
      <c r="F329" s="13">
        <v>8.25</v>
      </c>
      <c r="G329" s="13">
        <f t="shared" si="9"/>
        <v>0</v>
      </c>
      <c r="H329" s="13"/>
      <c r="I329" s="109"/>
      <c r="J329" s="50"/>
      <c r="K329" s="13">
        <f>июн.25!K329+июл.25!H329-июл.25!G329</f>
        <v>0</v>
      </c>
    </row>
    <row r="330" spans="1:11" x14ac:dyDescent="0.25">
      <c r="A330" s="111"/>
      <c r="B330" s="109">
        <v>330</v>
      </c>
      <c r="C330" s="12">
        <v>8404</v>
      </c>
      <c r="D330" s="12">
        <v>8669</v>
      </c>
      <c r="E330" s="13">
        <f t="shared" si="8"/>
        <v>265</v>
      </c>
      <c r="F330" s="13">
        <v>8.25</v>
      </c>
      <c r="G330" s="13">
        <f t="shared" si="9"/>
        <v>2186.25</v>
      </c>
      <c r="H330" s="13">
        <v>2257.64</v>
      </c>
      <c r="I330" s="109">
        <v>872380</v>
      </c>
      <c r="J330" s="50">
        <v>45847</v>
      </c>
      <c r="K330" s="13">
        <f>июн.25!K330+июл.25!H330-июл.25!G330</f>
        <v>-2186.25</v>
      </c>
    </row>
    <row r="331" spans="1:11" x14ac:dyDescent="0.25">
      <c r="A331" s="111"/>
      <c r="B331" s="109">
        <v>331</v>
      </c>
      <c r="C331" s="12"/>
      <c r="D331" s="12"/>
      <c r="E331" s="13">
        <f t="shared" si="8"/>
        <v>0</v>
      </c>
      <c r="F331" s="13">
        <v>8.25</v>
      </c>
      <c r="G331" s="13">
        <f t="shared" si="9"/>
        <v>0</v>
      </c>
      <c r="H331" s="13"/>
      <c r="I331" s="109"/>
      <c r="J331" s="50"/>
      <c r="K331" s="13">
        <f>июн.25!K331+июл.25!H331-июл.25!G331</f>
        <v>0</v>
      </c>
    </row>
    <row r="332" spans="1:11" x14ac:dyDescent="0.25">
      <c r="A332" s="111"/>
      <c r="B332" s="109">
        <v>332</v>
      </c>
      <c r="C332" s="12"/>
      <c r="D332" s="12"/>
      <c r="E332" s="13">
        <f t="shared" ref="E332:E354" si="10">D332-C332</f>
        <v>0</v>
      </c>
      <c r="F332" s="13">
        <v>8.25</v>
      </c>
      <c r="G332" s="13">
        <f t="shared" ref="G332:G354" si="11">F332*E332</f>
        <v>0</v>
      </c>
      <c r="H332" s="13"/>
      <c r="I332" s="109"/>
      <c r="J332" s="50"/>
      <c r="K332" s="13">
        <f>июн.25!K332+июл.25!H332-июл.25!G332</f>
        <v>0</v>
      </c>
    </row>
    <row r="333" spans="1:11" x14ac:dyDescent="0.25">
      <c r="A333" s="111"/>
      <c r="B333" s="109">
        <v>333</v>
      </c>
      <c r="C333" s="12"/>
      <c r="D333" s="12"/>
      <c r="E333" s="13">
        <f t="shared" si="10"/>
        <v>0</v>
      </c>
      <c r="F333" s="13">
        <v>8.25</v>
      </c>
      <c r="G333" s="13">
        <f t="shared" si="11"/>
        <v>0</v>
      </c>
      <c r="H333" s="13"/>
      <c r="I333" s="109"/>
      <c r="J333" s="50"/>
      <c r="K333" s="13">
        <f>июн.25!K333+июл.25!H333-июл.25!G333</f>
        <v>0</v>
      </c>
    </row>
    <row r="334" spans="1:11" x14ac:dyDescent="0.25">
      <c r="A334" s="111"/>
      <c r="B334" s="109">
        <v>334</v>
      </c>
      <c r="C334" s="12"/>
      <c r="D334" s="12"/>
      <c r="E334" s="13">
        <f t="shared" si="10"/>
        <v>0</v>
      </c>
      <c r="F334" s="13">
        <v>8.25</v>
      </c>
      <c r="G334" s="13">
        <f t="shared" si="11"/>
        <v>0</v>
      </c>
      <c r="H334" s="13"/>
      <c r="I334" s="109"/>
      <c r="J334" s="50"/>
      <c r="K334" s="13">
        <f>июн.25!K334+июл.25!H334-июл.25!G334</f>
        <v>0</v>
      </c>
    </row>
    <row r="335" spans="1:11" x14ac:dyDescent="0.25">
      <c r="A335" s="111"/>
      <c r="B335" s="109">
        <v>335</v>
      </c>
      <c r="C335" s="12">
        <v>4248</v>
      </c>
      <c r="D335" s="12">
        <v>4321</v>
      </c>
      <c r="E335" s="13">
        <f t="shared" si="10"/>
        <v>73</v>
      </c>
      <c r="F335" s="13">
        <v>8.25</v>
      </c>
      <c r="G335" s="13">
        <f t="shared" si="11"/>
        <v>602.25</v>
      </c>
      <c r="H335" s="13"/>
      <c r="I335" s="109"/>
      <c r="J335" s="50"/>
      <c r="K335" s="13">
        <f>июн.25!K335+июл.25!H335-июл.25!G335</f>
        <v>-2368.7800000000002</v>
      </c>
    </row>
    <row r="336" spans="1:11" x14ac:dyDescent="0.25">
      <c r="A336" s="111"/>
      <c r="B336" s="109">
        <v>336</v>
      </c>
      <c r="C336" s="12">
        <v>67703</v>
      </c>
      <c r="D336" s="12">
        <v>67857</v>
      </c>
      <c r="E336" s="13">
        <f t="shared" si="10"/>
        <v>154</v>
      </c>
      <c r="F336" s="68">
        <v>6.19</v>
      </c>
      <c r="G336" s="13">
        <f t="shared" si="11"/>
        <v>953.2600000000001</v>
      </c>
      <c r="H336" s="13">
        <v>3000</v>
      </c>
      <c r="I336" s="109">
        <v>333011</v>
      </c>
      <c r="J336" s="50">
        <v>45839</v>
      </c>
      <c r="K336" s="13">
        <f>июн.25!K336+июл.25!H336-июл.25!G336</f>
        <v>313.95999999999992</v>
      </c>
    </row>
    <row r="337" spans="1:11" x14ac:dyDescent="0.25">
      <c r="A337" s="111"/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8.25</v>
      </c>
      <c r="G337" s="13">
        <f t="shared" si="11"/>
        <v>0</v>
      </c>
      <c r="H337" s="13"/>
      <c r="I337" s="109"/>
      <c r="J337" s="50"/>
      <c r="K337" s="13">
        <f>июн.25!K337+июл.25!H337-июл.25!G337</f>
        <v>0</v>
      </c>
    </row>
    <row r="338" spans="1:11" x14ac:dyDescent="0.25">
      <c r="A338" s="111"/>
      <c r="B338" s="109">
        <v>338</v>
      </c>
      <c r="C338" s="12">
        <v>24459</v>
      </c>
      <c r="D338" s="12">
        <v>25326</v>
      </c>
      <c r="E338" s="13">
        <f t="shared" si="10"/>
        <v>867</v>
      </c>
      <c r="F338" s="13">
        <v>8.25</v>
      </c>
      <c r="G338" s="13">
        <f t="shared" si="11"/>
        <v>7152.75</v>
      </c>
      <c r="H338" s="13"/>
      <c r="I338" s="109"/>
      <c r="J338" s="50"/>
      <c r="K338" s="13">
        <f>июн.25!K338+июл.25!H338-июл.25!G338</f>
        <v>3511.8199999999997</v>
      </c>
    </row>
    <row r="339" spans="1:11" x14ac:dyDescent="0.25">
      <c r="A339" s="111"/>
      <c r="B339" s="109">
        <v>339</v>
      </c>
      <c r="C339" s="12">
        <v>779</v>
      </c>
      <c r="D339" s="12">
        <v>908</v>
      </c>
      <c r="E339" s="13">
        <f t="shared" si="10"/>
        <v>129</v>
      </c>
      <c r="F339" s="13">
        <v>8.25</v>
      </c>
      <c r="G339" s="13">
        <f t="shared" si="11"/>
        <v>1064.25</v>
      </c>
      <c r="H339" s="13">
        <v>1000</v>
      </c>
      <c r="I339" s="109" t="s">
        <v>92</v>
      </c>
      <c r="J339" s="50" t="s">
        <v>93</v>
      </c>
      <c r="K339" s="13">
        <f>июн.25!K339+июл.25!H339-июл.25!G339</f>
        <v>783.06999999999971</v>
      </c>
    </row>
    <row r="340" spans="1:11" x14ac:dyDescent="0.25">
      <c r="A340" s="111"/>
      <c r="B340" s="109">
        <v>340</v>
      </c>
      <c r="C340" s="12"/>
      <c r="D340" s="12"/>
      <c r="E340" s="13">
        <f t="shared" si="10"/>
        <v>0</v>
      </c>
      <c r="F340" s="13">
        <v>8.25</v>
      </c>
      <c r="G340" s="13">
        <f t="shared" si="11"/>
        <v>0</v>
      </c>
      <c r="H340" s="13"/>
      <c r="I340" s="109"/>
      <c r="J340" s="50"/>
      <c r="K340" s="13">
        <f>июн.25!K340+июл.25!H340-июл.25!G340</f>
        <v>0</v>
      </c>
    </row>
    <row r="341" spans="1:11" x14ac:dyDescent="0.25">
      <c r="A341" s="111"/>
      <c r="B341" s="109">
        <v>341</v>
      </c>
      <c r="C341" s="12">
        <v>181966</v>
      </c>
      <c r="D341" s="12">
        <v>182777</v>
      </c>
      <c r="E341" s="13">
        <f t="shared" si="10"/>
        <v>811</v>
      </c>
      <c r="F341" s="68">
        <v>6.19</v>
      </c>
      <c r="G341" s="13">
        <f t="shared" si="11"/>
        <v>5020.09</v>
      </c>
      <c r="H341" s="13"/>
      <c r="I341" s="109"/>
      <c r="J341" s="50"/>
      <c r="K341" s="13">
        <f>июн.25!K341+июл.25!H341-июл.25!G341</f>
        <v>-10408.99</v>
      </c>
    </row>
    <row r="342" spans="1:11" x14ac:dyDescent="0.25">
      <c r="A342" s="111"/>
      <c r="B342" s="109">
        <v>342</v>
      </c>
      <c r="C342" s="12">
        <v>66653</v>
      </c>
      <c r="D342" s="12">
        <v>66897</v>
      </c>
      <c r="E342" s="13">
        <f t="shared" si="10"/>
        <v>244</v>
      </c>
      <c r="F342" s="13">
        <v>8.25</v>
      </c>
      <c r="G342" s="13">
        <f t="shared" si="11"/>
        <v>2013</v>
      </c>
      <c r="H342" s="13"/>
      <c r="I342" s="109"/>
      <c r="J342" s="50"/>
      <c r="K342" s="13">
        <f>июн.25!K342+июл.25!H342-июл.25!G342</f>
        <v>253.69000000000005</v>
      </c>
    </row>
    <row r="343" spans="1:11" x14ac:dyDescent="0.25">
      <c r="A343" s="111"/>
      <c r="B343" s="109">
        <v>343</v>
      </c>
      <c r="C343" s="12"/>
      <c r="D343" s="12"/>
      <c r="E343" s="13">
        <f t="shared" si="10"/>
        <v>0</v>
      </c>
      <c r="F343" s="13">
        <v>8.25</v>
      </c>
      <c r="G343" s="13">
        <f t="shared" si="11"/>
        <v>0</v>
      </c>
      <c r="H343" s="13"/>
      <c r="I343" s="109"/>
      <c r="J343" s="50"/>
      <c r="K343" s="13">
        <f>июн.25!K343+июл.25!H343-июл.25!G343</f>
        <v>0</v>
      </c>
    </row>
    <row r="344" spans="1:11" x14ac:dyDescent="0.25">
      <c r="A344" s="111"/>
      <c r="B344" s="109">
        <v>344</v>
      </c>
      <c r="C344" s="12">
        <v>12207</v>
      </c>
      <c r="D344" s="12">
        <v>12395</v>
      </c>
      <c r="E344" s="13">
        <f t="shared" si="10"/>
        <v>188</v>
      </c>
      <c r="F344" s="13">
        <v>8.25</v>
      </c>
      <c r="G344" s="13">
        <f t="shared" si="11"/>
        <v>1551</v>
      </c>
      <c r="H344" s="13">
        <v>5000</v>
      </c>
      <c r="I344" s="109">
        <v>390720</v>
      </c>
      <c r="J344" s="50">
        <v>45845</v>
      </c>
      <c r="K344" s="13">
        <f>июн.25!K344+июл.25!H344-июл.25!G344</f>
        <v>4449.9400000000005</v>
      </c>
    </row>
    <row r="345" spans="1:11" x14ac:dyDescent="0.25">
      <c r="A345" s="111"/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8.25</v>
      </c>
      <c r="G345" s="13">
        <f t="shared" si="11"/>
        <v>0</v>
      </c>
      <c r="H345" s="13"/>
      <c r="I345" s="109"/>
      <c r="J345" s="50"/>
      <c r="K345" s="13">
        <f>июн.25!K345+июл.25!H345-июл.25!G345</f>
        <v>0</v>
      </c>
    </row>
    <row r="346" spans="1:11" x14ac:dyDescent="0.25">
      <c r="A346" s="111"/>
      <c r="B346" s="109">
        <v>346</v>
      </c>
      <c r="C346" s="12">
        <v>37605</v>
      </c>
      <c r="D346" s="12">
        <v>37843</v>
      </c>
      <c r="E346" s="13">
        <f t="shared" si="10"/>
        <v>238</v>
      </c>
      <c r="F346" s="13">
        <v>8.25</v>
      </c>
      <c r="G346" s="13">
        <f t="shared" si="11"/>
        <v>1963.5</v>
      </c>
      <c r="H346" s="13">
        <v>6000</v>
      </c>
      <c r="I346" s="109">
        <v>1961</v>
      </c>
      <c r="J346" s="50">
        <v>45842</v>
      </c>
      <c r="K346" s="13">
        <f>июн.25!K346+июл.25!H346-июл.25!G346</f>
        <v>-3489.5300000000007</v>
      </c>
    </row>
    <row r="347" spans="1:11" x14ac:dyDescent="0.25">
      <c r="A347" s="111"/>
      <c r="B347" s="109">
        <v>347</v>
      </c>
      <c r="C347" s="12"/>
      <c r="D347" s="12"/>
      <c r="E347" s="13">
        <f t="shared" si="10"/>
        <v>0</v>
      </c>
      <c r="F347" s="13">
        <v>8.25</v>
      </c>
      <c r="G347" s="13">
        <f t="shared" si="11"/>
        <v>0</v>
      </c>
      <c r="H347" s="13"/>
      <c r="I347" s="109"/>
      <c r="J347" s="50"/>
      <c r="K347" s="13">
        <f>июн.25!K347+июл.25!H347-июл.25!G347</f>
        <v>0</v>
      </c>
    </row>
    <row r="348" spans="1:11" x14ac:dyDescent="0.25">
      <c r="A348" s="111"/>
      <c r="B348" s="109">
        <v>348</v>
      </c>
      <c r="C348" s="12">
        <v>32653</v>
      </c>
      <c r="D348" s="12">
        <v>33327</v>
      </c>
      <c r="E348" s="13">
        <f t="shared" si="10"/>
        <v>674</v>
      </c>
      <c r="F348" s="13">
        <v>8.25</v>
      </c>
      <c r="G348" s="13">
        <f t="shared" si="11"/>
        <v>5560.5</v>
      </c>
      <c r="H348" s="13">
        <v>2500</v>
      </c>
      <c r="I348" s="109">
        <v>129680</v>
      </c>
      <c r="J348" s="50">
        <v>45859</v>
      </c>
      <c r="K348" s="13">
        <f>июн.25!K348+июл.25!H348-июл.25!G348</f>
        <v>5425.119999999999</v>
      </c>
    </row>
    <row r="349" spans="1:11" x14ac:dyDescent="0.25">
      <c r="A349" s="111"/>
      <c r="B349" s="109">
        <v>349</v>
      </c>
      <c r="C349" s="12">
        <v>123389</v>
      </c>
      <c r="D349" s="12">
        <v>123931</v>
      </c>
      <c r="E349" s="13">
        <f t="shared" si="10"/>
        <v>542</v>
      </c>
      <c r="F349" s="68">
        <v>6.19</v>
      </c>
      <c r="G349" s="21">
        <f t="shared" si="11"/>
        <v>3354.98</v>
      </c>
      <c r="H349" s="13">
        <v>4150</v>
      </c>
      <c r="I349" s="109">
        <v>26</v>
      </c>
      <c r="J349" s="50">
        <v>45863</v>
      </c>
      <c r="K349" s="13">
        <f>июн.25!K349+июл.25!H349-июл.25!G349</f>
        <v>5608.7500000000018</v>
      </c>
    </row>
    <row r="350" spans="1:11" x14ac:dyDescent="0.25">
      <c r="A350" s="113"/>
      <c r="B350" s="112">
        <v>350</v>
      </c>
      <c r="C350" s="12">
        <v>2238</v>
      </c>
      <c r="D350" s="12">
        <v>2567</v>
      </c>
      <c r="E350" s="13">
        <f t="shared" si="10"/>
        <v>329</v>
      </c>
      <c r="F350" s="68">
        <v>6.19</v>
      </c>
      <c r="G350" s="13">
        <f t="shared" si="11"/>
        <v>2036.5100000000002</v>
      </c>
      <c r="H350" s="13">
        <v>6434</v>
      </c>
      <c r="I350" s="109">
        <v>544114</v>
      </c>
      <c r="J350" s="50">
        <v>45852</v>
      </c>
      <c r="K350" s="13">
        <f>июн.25!K350+июл.25!H350-июл.25!G350</f>
        <v>2284.5100000000002</v>
      </c>
    </row>
    <row r="351" spans="1:11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8.25</v>
      </c>
      <c r="G351" s="13">
        <f t="shared" si="11"/>
        <v>0</v>
      </c>
      <c r="H351" s="13"/>
      <c r="I351" s="109"/>
      <c r="J351" s="50"/>
      <c r="K351" s="13">
        <f>июн.25!K351+июл.25!H351-июл.25!G351</f>
        <v>0</v>
      </c>
    </row>
    <row r="352" spans="1:11" x14ac:dyDescent="0.25">
      <c r="A352" s="57"/>
      <c r="C352" s="12">
        <v>43042</v>
      </c>
      <c r="D352" s="12">
        <v>43309</v>
      </c>
      <c r="E352" s="69">
        <f t="shared" si="10"/>
        <v>267</v>
      </c>
      <c r="F352" s="13">
        <v>8.25</v>
      </c>
      <c r="G352" s="13">
        <f t="shared" si="11"/>
        <v>2202.75</v>
      </c>
      <c r="I352" s="2"/>
    </row>
    <row r="353" spans="1:7" x14ac:dyDescent="0.25">
      <c r="A353" s="57"/>
      <c r="C353" s="12">
        <v>8144</v>
      </c>
      <c r="D353" s="12">
        <v>8595</v>
      </c>
      <c r="E353" s="69">
        <f t="shared" si="10"/>
        <v>451</v>
      </c>
      <c r="F353" s="13">
        <v>8.25</v>
      </c>
      <c r="G353" s="13">
        <f t="shared" si="11"/>
        <v>3720.75</v>
      </c>
    </row>
    <row r="354" spans="1:7" x14ac:dyDescent="0.25">
      <c r="A354" s="57"/>
      <c r="C354" s="12">
        <v>25286</v>
      </c>
      <c r="D354" s="12">
        <v>25566</v>
      </c>
      <c r="E354" s="69">
        <f t="shared" si="10"/>
        <v>280</v>
      </c>
      <c r="F354" s="13">
        <v>8.25</v>
      </c>
      <c r="G354" s="13">
        <f t="shared" si="11"/>
        <v>2310</v>
      </c>
    </row>
    <row r="355" spans="1:7" x14ac:dyDescent="0.25">
      <c r="A355" s="9"/>
    </row>
  </sheetData>
  <autoFilter ref="A6:K354" xr:uid="{00000000-0009-0000-0000-000007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8" priority="1" operator="lessThan">
      <formula>-0.1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L579"/>
  <sheetViews>
    <sheetView zoomScale="115" zoomScaleNormal="115" workbookViewId="0">
      <pane ySplit="6" topLeftCell="A154" activePane="bottomLeft" state="frozen"/>
      <selection pane="bottomLeft" activeCell="G162" sqref="G162"/>
    </sheetView>
  </sheetViews>
  <sheetFormatPr defaultColWidth="9.140625" defaultRowHeight="15" x14ac:dyDescent="0.25"/>
  <cols>
    <col min="1" max="1" width="19.140625" customWidth="1"/>
    <col min="2" max="2" width="9.140625" style="7"/>
    <col min="3" max="3" width="13.5703125" style="7" customWidth="1"/>
    <col min="4" max="4" width="12.85546875" style="7" customWidth="1"/>
    <col min="5" max="5" width="13.7109375" style="7" customWidth="1"/>
    <col min="6" max="6" width="9.140625" style="7"/>
    <col min="7" max="7" width="10.7109375" style="7" customWidth="1"/>
    <col min="8" max="8" width="13.140625" bestFit="1" customWidth="1"/>
    <col min="9" max="9" width="11.28515625" style="10" bestFit="1" customWidth="1"/>
    <col min="10" max="10" width="11.28515625" style="7" bestFit="1" customWidth="1"/>
    <col min="11" max="11" width="13.42578125" style="7" customWidth="1"/>
    <col min="12" max="12" width="20.85546875" customWidth="1"/>
    <col min="13" max="16384" width="9.140625" style="7"/>
  </cols>
  <sheetData>
    <row r="1" spans="1:11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25">
      <c r="A3" s="123" t="s">
        <v>94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x14ac:dyDescent="0.25">
      <c r="A4" s="109">
        <v>2</v>
      </c>
      <c r="B4" s="114">
        <v>3</v>
      </c>
      <c r="C4" s="114">
        <v>4</v>
      </c>
      <c r="D4" s="114">
        <v>5</v>
      </c>
      <c r="E4" s="114">
        <v>6</v>
      </c>
      <c r="F4" s="114">
        <v>7</v>
      </c>
      <c r="G4" s="114">
        <v>8</v>
      </c>
      <c r="H4" s="109">
        <v>9</v>
      </c>
      <c r="I4" s="14">
        <v>10</v>
      </c>
      <c r="J4" s="114">
        <v>11</v>
      </c>
      <c r="K4" s="114">
        <v>12</v>
      </c>
    </row>
    <row r="5" spans="1:11" x14ac:dyDescent="0.25">
      <c r="A5" s="126" t="s">
        <v>9</v>
      </c>
      <c r="B5" s="132" t="s">
        <v>29</v>
      </c>
      <c r="C5" s="132" t="s">
        <v>30</v>
      </c>
      <c r="D5" s="132"/>
      <c r="E5" s="132"/>
      <c r="F5" s="132"/>
      <c r="G5" s="132"/>
      <c r="H5" s="125" t="s">
        <v>13</v>
      </c>
      <c r="I5" s="133" t="s">
        <v>31</v>
      </c>
      <c r="J5" s="135" t="s">
        <v>32</v>
      </c>
      <c r="K5" s="137" t="s">
        <v>33</v>
      </c>
    </row>
    <row r="6" spans="1:11" ht="30" x14ac:dyDescent="0.25">
      <c r="A6" s="127"/>
      <c r="B6" s="132"/>
      <c r="C6" s="115" t="s">
        <v>34</v>
      </c>
      <c r="D6" s="115" t="s">
        <v>35</v>
      </c>
      <c r="E6" s="114" t="s">
        <v>36</v>
      </c>
      <c r="F6" s="115" t="s">
        <v>37</v>
      </c>
      <c r="G6" s="115" t="s">
        <v>38</v>
      </c>
      <c r="H6" s="125"/>
      <c r="I6" s="134"/>
      <c r="J6" s="136"/>
      <c r="K6" s="137"/>
    </row>
    <row r="7" spans="1:11" x14ac:dyDescent="0.25">
      <c r="A7" s="35"/>
      <c r="B7" s="11">
        <v>0</v>
      </c>
      <c r="C7" s="12">
        <v>10765</v>
      </c>
      <c r="D7" s="12">
        <v>10765</v>
      </c>
      <c r="E7" s="13">
        <f t="shared" ref="E7:E71" si="0">D7-C7</f>
        <v>0</v>
      </c>
      <c r="F7" s="13">
        <v>8.25</v>
      </c>
      <c r="G7" s="12">
        <f t="shared" ref="G7:G71" si="1">F7*E7</f>
        <v>0</v>
      </c>
      <c r="H7" s="79"/>
      <c r="I7" s="109"/>
      <c r="J7" s="50"/>
      <c r="K7" s="62">
        <f>июл.25!K7+авг.25!H7-авг.25!G7</f>
        <v>0</v>
      </c>
    </row>
    <row r="8" spans="1:11" x14ac:dyDescent="0.25">
      <c r="A8" s="15"/>
      <c r="B8" s="109">
        <v>1</v>
      </c>
      <c r="C8" s="12">
        <v>106240</v>
      </c>
      <c r="D8" s="12">
        <v>106668</v>
      </c>
      <c r="E8" s="13">
        <f t="shared" si="0"/>
        <v>428</v>
      </c>
      <c r="F8" s="68">
        <v>6.19</v>
      </c>
      <c r="G8" s="12">
        <f t="shared" si="1"/>
        <v>2649.32</v>
      </c>
      <c r="H8" s="79">
        <v>8000</v>
      </c>
      <c r="I8" s="109">
        <v>440456</v>
      </c>
      <c r="J8" s="50">
        <v>45888</v>
      </c>
      <c r="K8" s="62">
        <f>июл.25!K8+авг.25!H8-авг.25!G8</f>
        <v>5427.130000000001</v>
      </c>
    </row>
    <row r="9" spans="1:11" x14ac:dyDescent="0.25">
      <c r="A9" s="15"/>
      <c r="B9" s="109">
        <v>2</v>
      </c>
      <c r="C9" s="12">
        <v>1658</v>
      </c>
      <c r="D9" s="12">
        <v>1771</v>
      </c>
      <c r="E9" s="13">
        <f t="shared" si="0"/>
        <v>113</v>
      </c>
      <c r="F9" s="13">
        <v>8.25</v>
      </c>
      <c r="G9" s="12">
        <f t="shared" si="1"/>
        <v>932.25</v>
      </c>
      <c r="H9" s="79"/>
      <c r="I9" s="109"/>
      <c r="J9" s="50"/>
      <c r="K9" s="62">
        <f>июл.25!K9+авг.25!H9-авг.25!G9</f>
        <v>-1363.4099999999999</v>
      </c>
    </row>
    <row r="10" spans="1:11" x14ac:dyDescent="0.25">
      <c r="A10" s="115"/>
      <c r="B10" s="109">
        <v>3</v>
      </c>
      <c r="C10" s="12">
        <v>23308</v>
      </c>
      <c r="D10" s="12">
        <v>23367</v>
      </c>
      <c r="E10" s="13">
        <f t="shared" si="0"/>
        <v>59</v>
      </c>
      <c r="F10" s="13">
        <v>8.25</v>
      </c>
      <c r="G10" s="12">
        <f t="shared" si="1"/>
        <v>486.75</v>
      </c>
      <c r="H10" s="79">
        <v>456</v>
      </c>
      <c r="I10" s="109">
        <v>76312</v>
      </c>
      <c r="J10" s="50">
        <v>45888</v>
      </c>
      <c r="K10" s="62">
        <f>июл.25!K10+авг.25!H10-авг.25!G10</f>
        <v>4906.4599999999991</v>
      </c>
    </row>
    <row r="11" spans="1:11" x14ac:dyDescent="0.25">
      <c r="A11" s="111"/>
      <c r="B11" s="109">
        <v>4</v>
      </c>
      <c r="C11" s="12">
        <v>70178</v>
      </c>
      <c r="D11" s="12">
        <v>70425</v>
      </c>
      <c r="E11" s="13">
        <f t="shared" si="0"/>
        <v>247</v>
      </c>
      <c r="F11" s="13">
        <v>0</v>
      </c>
      <c r="G11" s="12">
        <f t="shared" si="1"/>
        <v>0</v>
      </c>
      <c r="H11" s="79"/>
      <c r="I11" s="109"/>
      <c r="J11" s="50"/>
      <c r="K11" s="62">
        <f>июл.25!K11+авг.25!H11-авг.25!G11</f>
        <v>0</v>
      </c>
    </row>
    <row r="12" spans="1:11" x14ac:dyDescent="0.25">
      <c r="A12" s="111"/>
      <c r="B12" s="109">
        <v>5</v>
      </c>
      <c r="C12" s="12">
        <v>74186</v>
      </c>
      <c r="D12" s="12">
        <v>74394</v>
      </c>
      <c r="E12" s="13">
        <f t="shared" si="0"/>
        <v>208</v>
      </c>
      <c r="F12" s="13">
        <v>8.25</v>
      </c>
      <c r="G12" s="12">
        <f t="shared" si="1"/>
        <v>1716</v>
      </c>
      <c r="H12" s="79">
        <v>2300</v>
      </c>
      <c r="I12" s="109">
        <v>459728</v>
      </c>
      <c r="J12" s="50">
        <v>45880</v>
      </c>
      <c r="K12" s="62">
        <f>июл.25!K12+авг.25!H12-авг.25!G12</f>
        <v>-4486.68</v>
      </c>
    </row>
    <row r="13" spans="1:11" x14ac:dyDescent="0.25">
      <c r="A13" s="111"/>
      <c r="B13" s="109">
        <v>6</v>
      </c>
      <c r="C13" s="12"/>
      <c r="D13" s="12"/>
      <c r="E13" s="13">
        <f t="shared" si="0"/>
        <v>0</v>
      </c>
      <c r="F13" s="13">
        <v>8.25</v>
      </c>
      <c r="G13" s="12">
        <f t="shared" si="1"/>
        <v>0</v>
      </c>
      <c r="H13" s="79"/>
      <c r="I13" s="109"/>
      <c r="J13" s="50"/>
      <c r="K13" s="62">
        <f>июл.25!K13+авг.25!H13-авг.25!G13</f>
        <v>0</v>
      </c>
    </row>
    <row r="14" spans="1:11" x14ac:dyDescent="0.25">
      <c r="A14" s="111"/>
      <c r="B14" s="109">
        <v>7</v>
      </c>
      <c r="C14" s="12">
        <v>8111</v>
      </c>
      <c r="D14" s="12">
        <v>8111</v>
      </c>
      <c r="E14" s="13">
        <f t="shared" si="0"/>
        <v>0</v>
      </c>
      <c r="F14" s="13">
        <v>8.25</v>
      </c>
      <c r="G14" s="12">
        <f t="shared" si="1"/>
        <v>0</v>
      </c>
      <c r="H14" s="79"/>
      <c r="I14" s="109"/>
      <c r="J14" s="50"/>
      <c r="K14" s="62">
        <f>июл.25!K14+авг.25!H14-авг.25!G14</f>
        <v>-6.2799999999997453</v>
      </c>
    </row>
    <row r="15" spans="1:11" x14ac:dyDescent="0.25">
      <c r="A15" s="111"/>
      <c r="B15" s="109">
        <v>8</v>
      </c>
      <c r="C15" s="12">
        <v>51224</v>
      </c>
      <c r="D15" s="12">
        <v>51480</v>
      </c>
      <c r="E15" s="13">
        <f t="shared" si="0"/>
        <v>256</v>
      </c>
      <c r="F15" s="13">
        <v>8.25</v>
      </c>
      <c r="G15" s="12">
        <f t="shared" si="1"/>
        <v>2112</v>
      </c>
      <c r="H15" s="79">
        <v>2000</v>
      </c>
      <c r="I15" s="109">
        <v>207001</v>
      </c>
      <c r="J15" s="50">
        <v>45874</v>
      </c>
      <c r="K15" s="62">
        <f>июл.25!K15+авг.25!H15-авг.25!G15</f>
        <v>4121.6899999999996</v>
      </c>
    </row>
    <row r="16" spans="1:11" x14ac:dyDescent="0.25">
      <c r="A16" s="115"/>
      <c r="B16" s="109">
        <v>9</v>
      </c>
      <c r="C16" s="12"/>
      <c r="D16" s="12"/>
      <c r="E16" s="13">
        <f t="shared" si="0"/>
        <v>0</v>
      </c>
      <c r="F16" s="13">
        <v>8.25</v>
      </c>
      <c r="G16" s="12">
        <f t="shared" si="1"/>
        <v>0</v>
      </c>
      <c r="H16" s="79"/>
      <c r="I16" s="109"/>
      <c r="J16" s="50"/>
      <c r="K16" s="62">
        <f>июл.25!K16+авг.25!H16-авг.25!G16</f>
        <v>0</v>
      </c>
    </row>
    <row r="17" spans="1:11" ht="15.75" customHeight="1" x14ac:dyDescent="0.25">
      <c r="A17" s="111"/>
      <c r="B17" s="109">
        <v>10</v>
      </c>
      <c r="C17" s="12"/>
      <c r="D17" s="12"/>
      <c r="E17" s="13">
        <f t="shared" si="0"/>
        <v>0</v>
      </c>
      <c r="F17" s="13">
        <v>8.25</v>
      </c>
      <c r="G17" s="12">
        <f t="shared" si="1"/>
        <v>0</v>
      </c>
      <c r="H17" s="79"/>
      <c r="I17" s="109"/>
      <c r="J17" s="50"/>
      <c r="K17" s="62">
        <f>июл.25!K17+авг.25!H17-авг.25!G17</f>
        <v>0</v>
      </c>
    </row>
    <row r="18" spans="1:11" x14ac:dyDescent="0.25">
      <c r="A18" s="111"/>
      <c r="B18" s="109">
        <v>11</v>
      </c>
      <c r="C18" s="12">
        <v>45122</v>
      </c>
      <c r="D18" s="12">
        <v>45722</v>
      </c>
      <c r="E18" s="13">
        <f t="shared" si="0"/>
        <v>600</v>
      </c>
      <c r="F18" s="13">
        <v>8.25</v>
      </c>
      <c r="G18" s="12">
        <f t="shared" si="1"/>
        <v>4950</v>
      </c>
      <c r="H18" s="79">
        <v>1066.98</v>
      </c>
      <c r="I18" s="109">
        <v>555719</v>
      </c>
      <c r="J18" s="50">
        <v>45888</v>
      </c>
      <c r="K18" s="62">
        <f>июл.25!K18+авг.25!H18-авг.25!G18</f>
        <v>-4950</v>
      </c>
    </row>
    <row r="19" spans="1:11" x14ac:dyDescent="0.25">
      <c r="A19" s="15"/>
      <c r="B19" s="109">
        <v>12</v>
      </c>
      <c r="C19" s="12">
        <v>63948</v>
      </c>
      <c r="D19" s="12">
        <v>64174</v>
      </c>
      <c r="E19" s="13">
        <f t="shared" si="0"/>
        <v>226</v>
      </c>
      <c r="F19" s="68">
        <v>6.19</v>
      </c>
      <c r="G19" s="12">
        <f t="shared" si="1"/>
        <v>1398.94</v>
      </c>
      <c r="H19" s="79">
        <v>866.6</v>
      </c>
      <c r="I19" s="109">
        <v>468487</v>
      </c>
      <c r="J19" s="50">
        <v>45882</v>
      </c>
      <c r="K19" s="62">
        <f>июл.25!K19+авг.25!H19-авг.25!G19</f>
        <v>405.04000000000042</v>
      </c>
    </row>
    <row r="20" spans="1:11" x14ac:dyDescent="0.25">
      <c r="A20" s="15"/>
      <c r="B20" s="109">
        <v>13</v>
      </c>
      <c r="C20" s="12">
        <v>65368</v>
      </c>
      <c r="D20" s="12">
        <v>65540</v>
      </c>
      <c r="E20" s="13">
        <f t="shared" si="0"/>
        <v>172</v>
      </c>
      <c r="F20" s="68">
        <v>6.19</v>
      </c>
      <c r="G20" s="12">
        <f t="shared" si="1"/>
        <v>1064.68</v>
      </c>
      <c r="H20" s="79">
        <v>3000</v>
      </c>
      <c r="I20" s="109">
        <v>470453</v>
      </c>
      <c r="J20" s="50">
        <v>45887</v>
      </c>
      <c r="K20" s="62">
        <f>июл.25!K20+авг.25!H20-авг.25!G20</f>
        <v>3849.3</v>
      </c>
    </row>
    <row r="21" spans="1:11" x14ac:dyDescent="0.25">
      <c r="A21" s="15"/>
      <c r="B21" s="109">
        <v>14</v>
      </c>
      <c r="C21" s="12">
        <v>141751</v>
      </c>
      <c r="D21" s="12">
        <v>142326</v>
      </c>
      <c r="E21" s="13">
        <f t="shared" si="0"/>
        <v>575</v>
      </c>
      <c r="F21" s="68">
        <v>6.19</v>
      </c>
      <c r="G21" s="12">
        <f t="shared" si="1"/>
        <v>3559.25</v>
      </c>
      <c r="H21" s="79">
        <v>3000</v>
      </c>
      <c r="I21" s="109">
        <v>271231</v>
      </c>
      <c r="J21" s="50">
        <v>45879</v>
      </c>
      <c r="K21" s="62">
        <f>июл.25!K21+авг.25!H21-авг.25!G21</f>
        <v>2888.8500000000004</v>
      </c>
    </row>
    <row r="22" spans="1:11" x14ac:dyDescent="0.25">
      <c r="A22" s="111"/>
      <c r="B22" s="109">
        <v>15</v>
      </c>
      <c r="C22" s="12"/>
      <c r="D22" s="12"/>
      <c r="E22" s="13">
        <f t="shared" si="0"/>
        <v>0</v>
      </c>
      <c r="F22" s="12">
        <v>8.25</v>
      </c>
      <c r="G22" s="12">
        <f t="shared" si="1"/>
        <v>0</v>
      </c>
      <c r="H22" s="79"/>
      <c r="I22" s="109"/>
      <c r="J22" s="50"/>
      <c r="K22" s="62">
        <f>июл.25!K22+авг.25!H22-авг.25!G22</f>
        <v>0</v>
      </c>
    </row>
    <row r="23" spans="1:11" x14ac:dyDescent="0.25">
      <c r="A23" s="16"/>
      <c r="B23" s="109">
        <v>16</v>
      </c>
      <c r="C23" s="12"/>
      <c r="D23" s="12"/>
      <c r="E23" s="13">
        <f t="shared" si="0"/>
        <v>0</v>
      </c>
      <c r="F23" s="12">
        <v>8.25</v>
      </c>
      <c r="G23" s="12">
        <f t="shared" si="1"/>
        <v>0</v>
      </c>
      <c r="H23" s="79"/>
      <c r="I23" s="109"/>
      <c r="J23" s="50"/>
      <c r="K23" s="62">
        <f>июл.25!K23+авг.25!H23-авг.25!G23</f>
        <v>0</v>
      </c>
    </row>
    <row r="24" spans="1:11" x14ac:dyDescent="0.25">
      <c r="A24" s="51"/>
      <c r="B24" s="109">
        <v>17</v>
      </c>
      <c r="C24" s="12">
        <v>166325</v>
      </c>
      <c r="D24" s="12">
        <v>167283</v>
      </c>
      <c r="E24" s="13">
        <f t="shared" si="0"/>
        <v>958</v>
      </c>
      <c r="F24" s="68">
        <v>6.19</v>
      </c>
      <c r="G24" s="12">
        <f t="shared" si="1"/>
        <v>5930.02</v>
      </c>
      <c r="H24" s="79">
        <v>5824.79</v>
      </c>
      <c r="I24" s="109">
        <v>307131</v>
      </c>
      <c r="J24" s="50">
        <v>45884</v>
      </c>
      <c r="K24" s="62">
        <f>июл.25!K24+авг.25!H24-авг.25!G24</f>
        <v>8510.93</v>
      </c>
    </row>
    <row r="25" spans="1:11" x14ac:dyDescent="0.25">
      <c r="A25" s="111"/>
      <c r="B25" s="109">
        <v>18</v>
      </c>
      <c r="C25" s="12">
        <v>24467</v>
      </c>
      <c r="D25" s="12">
        <v>24492</v>
      </c>
      <c r="E25" s="13">
        <f t="shared" si="0"/>
        <v>25</v>
      </c>
      <c r="F25" s="13">
        <v>8.25</v>
      </c>
      <c r="G25" s="12">
        <f t="shared" si="1"/>
        <v>206.25</v>
      </c>
      <c r="H25" s="79"/>
      <c r="I25" s="109"/>
      <c r="J25" s="50"/>
      <c r="K25" s="62">
        <f>июл.25!K25+авг.25!H25-авг.25!G25</f>
        <v>-2163.7399999999989</v>
      </c>
    </row>
    <row r="26" spans="1:11" x14ac:dyDescent="0.25">
      <c r="A26" s="111"/>
      <c r="B26" s="109">
        <v>19</v>
      </c>
      <c r="C26" s="12">
        <v>8108</v>
      </c>
      <c r="D26" s="12">
        <v>8192</v>
      </c>
      <c r="E26" s="13">
        <f t="shared" si="0"/>
        <v>84</v>
      </c>
      <c r="F26" s="13">
        <v>8.25</v>
      </c>
      <c r="G26" s="12">
        <f t="shared" si="1"/>
        <v>693</v>
      </c>
      <c r="H26" s="79">
        <v>1000</v>
      </c>
      <c r="I26" s="109">
        <v>151601</v>
      </c>
      <c r="J26" s="50">
        <v>45874</v>
      </c>
      <c r="K26" s="62">
        <f>июл.25!K26+авг.25!H26-авг.25!G26</f>
        <v>-1079.8000000000002</v>
      </c>
    </row>
    <row r="27" spans="1:11" x14ac:dyDescent="0.25">
      <c r="A27" s="15"/>
      <c r="B27" s="109">
        <v>20</v>
      </c>
      <c r="C27" s="12">
        <v>9659</v>
      </c>
      <c r="D27" s="12">
        <v>9659</v>
      </c>
      <c r="E27" s="13">
        <f t="shared" si="0"/>
        <v>0</v>
      </c>
      <c r="F27" s="68">
        <v>6.19</v>
      </c>
      <c r="G27" s="12">
        <f t="shared" si="1"/>
        <v>0</v>
      </c>
      <c r="H27" s="79"/>
      <c r="I27" s="109"/>
      <c r="J27" s="50"/>
      <c r="K27" s="62">
        <f>июл.25!K27+авг.25!H27-авг.25!G27</f>
        <v>-1236.9599999999998</v>
      </c>
    </row>
    <row r="28" spans="1:11" x14ac:dyDescent="0.25">
      <c r="A28" s="111"/>
      <c r="B28" s="109">
        <v>21</v>
      </c>
      <c r="C28" s="12">
        <v>1149</v>
      </c>
      <c r="D28" s="12">
        <v>1155</v>
      </c>
      <c r="E28" s="13">
        <f t="shared" si="0"/>
        <v>6</v>
      </c>
      <c r="F28" s="13">
        <v>8.25</v>
      </c>
      <c r="G28" s="12">
        <f t="shared" si="1"/>
        <v>49.5</v>
      </c>
      <c r="H28" s="79"/>
      <c r="I28" s="109"/>
      <c r="J28" s="50"/>
      <c r="K28" s="62">
        <f>июл.25!K28+авг.25!H28-авг.25!G28</f>
        <v>269.05999999999995</v>
      </c>
    </row>
    <row r="29" spans="1:11" x14ac:dyDescent="0.25">
      <c r="A29" s="111"/>
      <c r="B29" s="109">
        <v>22</v>
      </c>
      <c r="C29" s="12">
        <v>30558</v>
      </c>
      <c r="D29" s="12">
        <v>30782</v>
      </c>
      <c r="E29" s="13">
        <f t="shared" si="0"/>
        <v>224</v>
      </c>
      <c r="F29" s="70">
        <v>6.19</v>
      </c>
      <c r="G29" s="12">
        <f t="shared" si="1"/>
        <v>1386.5600000000002</v>
      </c>
      <c r="H29" s="79"/>
      <c r="I29" s="109"/>
      <c r="J29" s="50"/>
      <c r="K29" s="62">
        <f>июл.25!K29+авг.25!H29-авг.25!G29</f>
        <v>-1842.0299999999997</v>
      </c>
    </row>
    <row r="30" spans="1:11" x14ac:dyDescent="0.25">
      <c r="A30" s="111"/>
      <c r="B30" s="109">
        <v>23</v>
      </c>
      <c r="C30" s="12"/>
      <c r="D30" s="12"/>
      <c r="E30" s="13">
        <f t="shared" si="0"/>
        <v>0</v>
      </c>
      <c r="F30" s="13">
        <v>8.25</v>
      </c>
      <c r="G30" s="12">
        <f t="shared" si="1"/>
        <v>0</v>
      </c>
      <c r="H30" s="79"/>
      <c r="I30" s="109"/>
      <c r="J30" s="50"/>
      <c r="K30" s="62">
        <f>июл.25!K30+авг.25!H30-авг.25!G30</f>
        <v>0</v>
      </c>
    </row>
    <row r="31" spans="1:11" x14ac:dyDescent="0.25">
      <c r="A31" s="111"/>
      <c r="B31" s="109">
        <v>24</v>
      </c>
      <c r="C31" s="12"/>
      <c r="D31" s="12"/>
      <c r="E31" s="13">
        <f t="shared" si="0"/>
        <v>0</v>
      </c>
      <c r="F31" s="13">
        <v>8.25</v>
      </c>
      <c r="G31" s="12">
        <f t="shared" si="1"/>
        <v>0</v>
      </c>
      <c r="H31" s="79"/>
      <c r="I31" s="109"/>
      <c r="J31" s="50"/>
      <c r="K31" s="62">
        <f>июл.25!K31+авг.25!H31-авг.25!G31</f>
        <v>0</v>
      </c>
    </row>
    <row r="32" spans="1:11" x14ac:dyDescent="0.25">
      <c r="A32" s="15"/>
      <c r="B32" s="109">
        <v>25</v>
      </c>
      <c r="C32" s="12">
        <v>5360</v>
      </c>
      <c r="D32" s="12">
        <v>5385</v>
      </c>
      <c r="E32" s="13">
        <f t="shared" si="0"/>
        <v>25</v>
      </c>
      <c r="F32" s="70">
        <v>6.19</v>
      </c>
      <c r="G32" s="12">
        <f t="shared" si="1"/>
        <v>154.75</v>
      </c>
      <c r="H32" s="79"/>
      <c r="I32" s="109"/>
      <c r="J32" s="50"/>
      <c r="K32" s="62">
        <f>июл.25!K32+авг.25!H32-авг.25!G32</f>
        <v>3816.3300000000004</v>
      </c>
    </row>
    <row r="33" spans="1:11" x14ac:dyDescent="0.25">
      <c r="A33" s="111"/>
      <c r="B33" s="109">
        <v>26</v>
      </c>
      <c r="C33" s="12">
        <v>72015</v>
      </c>
      <c r="D33" s="12">
        <v>72015</v>
      </c>
      <c r="E33" s="13">
        <f t="shared" si="0"/>
        <v>0</v>
      </c>
      <c r="F33" s="70">
        <v>6.19</v>
      </c>
      <c r="G33" s="12">
        <f t="shared" si="1"/>
        <v>0</v>
      </c>
      <c r="H33" s="79"/>
      <c r="I33" s="109"/>
      <c r="J33" s="50"/>
      <c r="K33" s="62">
        <f>июл.25!K33+авг.25!H33-авг.25!G33</f>
        <v>0</v>
      </c>
    </row>
    <row r="34" spans="1:11" x14ac:dyDescent="0.25">
      <c r="A34" s="111"/>
      <c r="B34" s="109">
        <v>27</v>
      </c>
      <c r="C34" s="12"/>
      <c r="D34" s="12"/>
      <c r="E34" s="13">
        <f t="shared" si="0"/>
        <v>0</v>
      </c>
      <c r="F34" s="13">
        <v>8.25</v>
      </c>
      <c r="G34" s="12">
        <f t="shared" si="1"/>
        <v>0</v>
      </c>
      <c r="H34" s="79"/>
      <c r="I34" s="109"/>
      <c r="J34" s="50"/>
      <c r="K34" s="62">
        <f>июл.25!K34+авг.25!H34-авг.25!G34</f>
        <v>0</v>
      </c>
    </row>
    <row r="35" spans="1:11" x14ac:dyDescent="0.25">
      <c r="A35" s="111"/>
      <c r="B35" s="109">
        <v>28</v>
      </c>
      <c r="C35" s="12"/>
      <c r="D35" s="12"/>
      <c r="E35" s="13">
        <f t="shared" si="0"/>
        <v>0</v>
      </c>
      <c r="F35" s="13">
        <v>8.25</v>
      </c>
      <c r="G35" s="12">
        <f t="shared" si="1"/>
        <v>0</v>
      </c>
      <c r="H35" s="79"/>
      <c r="I35" s="109"/>
      <c r="J35" s="50"/>
      <c r="K35" s="62">
        <f>июл.25!K35+авг.25!H35-авг.25!G35</f>
        <v>0</v>
      </c>
    </row>
    <row r="36" spans="1:11" x14ac:dyDescent="0.25">
      <c r="A36" s="111"/>
      <c r="B36" s="109">
        <v>29</v>
      </c>
      <c r="C36" s="12"/>
      <c r="D36" s="12"/>
      <c r="E36" s="13">
        <f t="shared" si="0"/>
        <v>0</v>
      </c>
      <c r="F36" s="13">
        <v>8.25</v>
      </c>
      <c r="G36" s="12">
        <f t="shared" si="1"/>
        <v>0</v>
      </c>
      <c r="H36" s="79"/>
      <c r="I36" s="109"/>
      <c r="J36" s="50"/>
      <c r="K36" s="62">
        <f>июл.25!K36+авг.25!H36-авг.25!G36</f>
        <v>0</v>
      </c>
    </row>
    <row r="37" spans="1:11" x14ac:dyDescent="0.25">
      <c r="A37" s="111"/>
      <c r="B37" s="109">
        <v>30</v>
      </c>
      <c r="C37" s="12"/>
      <c r="D37" s="12"/>
      <c r="E37" s="13">
        <f t="shared" si="0"/>
        <v>0</v>
      </c>
      <c r="F37" s="13">
        <v>8.25</v>
      </c>
      <c r="G37" s="12">
        <f t="shared" si="1"/>
        <v>0</v>
      </c>
      <c r="H37" s="79"/>
      <c r="I37" s="109"/>
      <c r="J37" s="50"/>
      <c r="K37" s="62">
        <f>июл.25!K37+авг.25!H37-авг.25!G37</f>
        <v>0</v>
      </c>
    </row>
    <row r="38" spans="1:11" x14ac:dyDescent="0.25">
      <c r="A38" s="111"/>
      <c r="B38" s="109">
        <v>32</v>
      </c>
      <c r="C38" s="12"/>
      <c r="D38" s="12"/>
      <c r="E38" s="13">
        <f t="shared" si="0"/>
        <v>0</v>
      </c>
      <c r="F38" s="13">
        <v>8.25</v>
      </c>
      <c r="G38" s="12">
        <f t="shared" si="1"/>
        <v>0</v>
      </c>
      <c r="H38" s="79"/>
      <c r="I38" s="109"/>
      <c r="J38" s="50"/>
      <c r="K38" s="62">
        <f>июл.25!K38+авг.25!H38-авг.25!G38</f>
        <v>0</v>
      </c>
    </row>
    <row r="39" spans="1:11" x14ac:dyDescent="0.25">
      <c r="A39" s="111"/>
      <c r="B39" s="109">
        <v>34</v>
      </c>
      <c r="C39" s="12">
        <v>6</v>
      </c>
      <c r="D39" s="12">
        <v>6</v>
      </c>
      <c r="E39" s="13">
        <f t="shared" si="0"/>
        <v>0</v>
      </c>
      <c r="F39" s="13">
        <v>8.25</v>
      </c>
      <c r="G39" s="12">
        <f t="shared" si="1"/>
        <v>0</v>
      </c>
      <c r="H39" s="79"/>
      <c r="I39" s="109"/>
      <c r="J39" s="50"/>
      <c r="K39" s="62">
        <f>июл.25!K39+авг.25!H39-авг.25!G39</f>
        <v>0</v>
      </c>
    </row>
    <row r="40" spans="1:11" ht="15.75" customHeight="1" x14ac:dyDescent="0.25">
      <c r="A40" s="111"/>
      <c r="B40" s="109">
        <v>35</v>
      </c>
      <c r="C40" s="12"/>
      <c r="D40" s="12"/>
      <c r="E40" s="13">
        <f t="shared" si="0"/>
        <v>0</v>
      </c>
      <c r="F40" s="13">
        <v>8.25</v>
      </c>
      <c r="G40" s="12">
        <f t="shared" si="1"/>
        <v>0</v>
      </c>
      <c r="H40" s="79"/>
      <c r="I40" s="109"/>
      <c r="J40" s="50"/>
      <c r="K40" s="62">
        <f>июл.25!K40+авг.25!H40-авг.25!G40</f>
        <v>0</v>
      </c>
    </row>
    <row r="41" spans="1:11" x14ac:dyDescent="0.25">
      <c r="A41" s="111"/>
      <c r="B41" s="109">
        <v>36</v>
      </c>
      <c r="C41" s="12">
        <v>26703</v>
      </c>
      <c r="D41" s="12">
        <v>27064</v>
      </c>
      <c r="E41" s="13">
        <f t="shared" si="0"/>
        <v>361</v>
      </c>
      <c r="F41" s="13">
        <v>8.25</v>
      </c>
      <c r="G41" s="12">
        <f t="shared" si="1"/>
        <v>2978.25</v>
      </c>
      <c r="H41" s="79"/>
      <c r="I41" s="109"/>
      <c r="J41" s="50"/>
      <c r="K41" s="62">
        <f>июл.25!K41+авг.25!H41-авг.25!G41</f>
        <v>1184.5699999999979</v>
      </c>
    </row>
    <row r="42" spans="1:11" x14ac:dyDescent="0.25">
      <c r="A42" s="111"/>
      <c r="B42" s="109">
        <v>37</v>
      </c>
      <c r="C42" s="12">
        <v>126226</v>
      </c>
      <c r="D42" s="12">
        <v>126316</v>
      </c>
      <c r="E42" s="13">
        <f t="shared" si="0"/>
        <v>90</v>
      </c>
      <c r="F42" s="13">
        <v>8.25</v>
      </c>
      <c r="G42" s="12">
        <f t="shared" si="1"/>
        <v>742.5</v>
      </c>
      <c r="H42" s="79"/>
      <c r="I42" s="109"/>
      <c r="J42" s="50"/>
      <c r="K42" s="62">
        <f>июл.25!K42+авг.25!H42-авг.25!G42</f>
        <v>-24883.489999999998</v>
      </c>
    </row>
    <row r="43" spans="1:11" x14ac:dyDescent="0.25">
      <c r="A43" s="111"/>
      <c r="B43" s="109">
        <v>38</v>
      </c>
      <c r="C43" s="12">
        <v>1183</v>
      </c>
      <c r="D43" s="12">
        <v>1183</v>
      </c>
      <c r="E43" s="13">
        <f t="shared" si="0"/>
        <v>0</v>
      </c>
      <c r="F43" s="13">
        <v>8.25</v>
      </c>
      <c r="G43" s="12">
        <f t="shared" si="1"/>
        <v>0</v>
      </c>
      <c r="H43" s="79"/>
      <c r="I43" s="109"/>
      <c r="J43" s="50"/>
      <c r="K43" s="62">
        <f>июл.25!K43+авг.25!H43-авг.25!G43</f>
        <v>-733</v>
      </c>
    </row>
    <row r="44" spans="1:11" x14ac:dyDescent="0.25">
      <c r="A44" s="111"/>
      <c r="B44" s="109">
        <v>39</v>
      </c>
      <c r="C44" s="12">
        <v>22368</v>
      </c>
      <c r="D44" s="12">
        <v>22668</v>
      </c>
      <c r="E44" s="13">
        <f t="shared" si="0"/>
        <v>300</v>
      </c>
      <c r="F44" s="70">
        <v>0</v>
      </c>
      <c r="G44" s="12">
        <f t="shared" si="1"/>
        <v>0</v>
      </c>
      <c r="H44" s="79"/>
      <c r="I44" s="109"/>
      <c r="J44" s="50"/>
      <c r="K44" s="62">
        <f>июл.25!K44+авг.25!H44-авг.25!G44</f>
        <v>5302.5</v>
      </c>
    </row>
    <row r="45" spans="1:11" x14ac:dyDescent="0.25">
      <c r="A45" s="111"/>
      <c r="B45" s="109">
        <v>40</v>
      </c>
      <c r="C45" s="12">
        <v>6751</v>
      </c>
      <c r="D45" s="12">
        <v>7005</v>
      </c>
      <c r="E45" s="13">
        <f t="shared" si="0"/>
        <v>254</v>
      </c>
      <c r="F45" s="13">
        <v>8.25</v>
      </c>
      <c r="G45" s="12">
        <f t="shared" si="1"/>
        <v>2095.5</v>
      </c>
      <c r="H45" s="79">
        <v>1155</v>
      </c>
      <c r="I45" s="109">
        <v>149896</v>
      </c>
      <c r="J45" s="50">
        <v>45896</v>
      </c>
      <c r="K45" s="62">
        <f>июл.25!K45+авг.25!H45-авг.25!G45</f>
        <v>-3462.46</v>
      </c>
    </row>
    <row r="46" spans="1:11" x14ac:dyDescent="0.25">
      <c r="A46" s="111"/>
      <c r="B46" s="109">
        <v>41</v>
      </c>
      <c r="C46" s="12">
        <v>10273</v>
      </c>
      <c r="D46" s="12">
        <v>10510</v>
      </c>
      <c r="E46" s="13">
        <f t="shared" si="0"/>
        <v>237</v>
      </c>
      <c r="F46" s="68">
        <v>6.19</v>
      </c>
      <c r="G46" s="12">
        <f t="shared" si="1"/>
        <v>1467.0300000000002</v>
      </c>
      <c r="H46" s="79"/>
      <c r="I46" s="109"/>
      <c r="J46" s="50"/>
      <c r="K46" s="62">
        <f>июл.25!K46+авг.25!H46-авг.25!G46</f>
        <v>3576.18</v>
      </c>
    </row>
    <row r="47" spans="1:11" x14ac:dyDescent="0.25">
      <c r="A47" s="111"/>
      <c r="B47" s="109">
        <v>42</v>
      </c>
      <c r="C47" s="12">
        <v>78549</v>
      </c>
      <c r="D47" s="12">
        <v>78774</v>
      </c>
      <c r="E47" s="13">
        <f t="shared" si="0"/>
        <v>225</v>
      </c>
      <c r="F47" s="13">
        <v>8.25</v>
      </c>
      <c r="G47" s="12">
        <f t="shared" si="1"/>
        <v>1856.25</v>
      </c>
      <c r="H47" s="79">
        <v>1864.5</v>
      </c>
      <c r="I47" s="109">
        <v>711432</v>
      </c>
      <c r="J47" s="50">
        <v>45895</v>
      </c>
      <c r="K47" s="62">
        <f>июл.25!K47+авг.25!H47-авг.25!G47</f>
        <v>2395.1499999999987</v>
      </c>
    </row>
    <row r="48" spans="1:11" x14ac:dyDescent="0.25">
      <c r="A48" s="111"/>
      <c r="B48" s="109">
        <v>43</v>
      </c>
      <c r="C48" s="12">
        <v>10728</v>
      </c>
      <c r="D48" s="12">
        <v>11100</v>
      </c>
      <c r="E48" s="13">
        <f t="shared" si="0"/>
        <v>372</v>
      </c>
      <c r="F48" s="68">
        <v>6.19</v>
      </c>
      <c r="G48" s="12">
        <f t="shared" si="1"/>
        <v>2302.6800000000003</v>
      </c>
      <c r="H48" s="79"/>
      <c r="I48" s="109"/>
      <c r="J48" s="50"/>
      <c r="K48" s="62">
        <f>июл.25!K48+авг.25!H48-авг.25!G48</f>
        <v>2440.8499999999995</v>
      </c>
    </row>
    <row r="49" spans="1:11" x14ac:dyDescent="0.25">
      <c r="A49" s="111"/>
      <c r="B49" s="109">
        <v>44</v>
      </c>
      <c r="C49" s="12"/>
      <c r="D49" s="12"/>
      <c r="E49" s="13">
        <f t="shared" si="0"/>
        <v>0</v>
      </c>
      <c r="F49" s="13">
        <v>8.25</v>
      </c>
      <c r="G49" s="12">
        <f t="shared" si="1"/>
        <v>0</v>
      </c>
      <c r="H49" s="79"/>
      <c r="I49" s="109"/>
      <c r="J49" s="50"/>
      <c r="K49" s="62">
        <f>июл.25!K49+авг.25!H49-авг.25!G49</f>
        <v>0</v>
      </c>
    </row>
    <row r="50" spans="1:11" x14ac:dyDescent="0.25">
      <c r="A50" s="111"/>
      <c r="B50" s="109">
        <v>45</v>
      </c>
      <c r="C50" s="12">
        <v>30</v>
      </c>
      <c r="D50" s="12">
        <v>30</v>
      </c>
      <c r="E50" s="13">
        <f t="shared" si="0"/>
        <v>0</v>
      </c>
      <c r="F50" s="13">
        <v>8.25</v>
      </c>
      <c r="G50" s="12">
        <f t="shared" si="1"/>
        <v>0</v>
      </c>
      <c r="H50" s="79"/>
      <c r="I50" s="109"/>
      <c r="J50" s="50"/>
      <c r="K50" s="62">
        <f>июл.25!K50+авг.25!H50-авг.25!G50</f>
        <v>-21.990000000000002</v>
      </c>
    </row>
    <row r="51" spans="1:11" x14ac:dyDescent="0.25">
      <c r="A51" s="111"/>
      <c r="B51" s="109">
        <v>46</v>
      </c>
      <c r="C51" s="12">
        <v>12402</v>
      </c>
      <c r="D51" s="12">
        <v>12675</v>
      </c>
      <c r="E51" s="13">
        <f t="shared" si="0"/>
        <v>273</v>
      </c>
      <c r="F51" s="68">
        <v>6.19</v>
      </c>
      <c r="G51" s="12">
        <f t="shared" si="1"/>
        <v>1689.8700000000001</v>
      </c>
      <c r="H51" s="79">
        <v>5000</v>
      </c>
      <c r="I51" s="109">
        <v>868800</v>
      </c>
      <c r="J51" s="50">
        <v>45870</v>
      </c>
      <c r="K51" s="62">
        <f>июл.25!K51+авг.25!H51-авг.25!G51</f>
        <v>2267.37</v>
      </c>
    </row>
    <row r="52" spans="1:11" x14ac:dyDescent="0.25">
      <c r="A52" s="111"/>
      <c r="B52" s="109">
        <v>47</v>
      </c>
      <c r="C52" s="12">
        <v>9675</v>
      </c>
      <c r="D52" s="12">
        <v>9754</v>
      </c>
      <c r="E52" s="13">
        <f t="shared" si="0"/>
        <v>79</v>
      </c>
      <c r="F52" s="13">
        <v>8.25</v>
      </c>
      <c r="G52" s="12">
        <f t="shared" si="1"/>
        <v>651.75</v>
      </c>
      <c r="H52" s="79">
        <v>1000</v>
      </c>
      <c r="I52" s="109">
        <v>84310</v>
      </c>
      <c r="J52" s="50">
        <v>45873</v>
      </c>
      <c r="K52" s="62">
        <f>июл.25!K52+авг.25!H52-авг.25!G52</f>
        <v>-335.08000000000015</v>
      </c>
    </row>
    <row r="53" spans="1:11" x14ac:dyDescent="0.25">
      <c r="A53" s="115"/>
      <c r="B53" s="109">
        <v>48</v>
      </c>
      <c r="C53" s="12">
        <v>15704</v>
      </c>
      <c r="D53" s="12">
        <v>15779</v>
      </c>
      <c r="E53" s="13">
        <f t="shared" si="0"/>
        <v>75</v>
      </c>
      <c r="F53" s="68">
        <v>6.19</v>
      </c>
      <c r="G53" s="12">
        <f t="shared" si="1"/>
        <v>464.25000000000006</v>
      </c>
      <c r="H53" s="79"/>
      <c r="I53" s="109"/>
      <c r="J53" s="50"/>
      <c r="K53" s="62">
        <f>июл.25!K53+авг.25!H53-авг.25!G53</f>
        <v>294.69</v>
      </c>
    </row>
    <row r="54" spans="1:11" x14ac:dyDescent="0.25">
      <c r="A54" s="111"/>
      <c r="B54" s="109">
        <v>49</v>
      </c>
      <c r="C54" s="12">
        <v>825</v>
      </c>
      <c r="D54" s="12">
        <v>941</v>
      </c>
      <c r="E54" s="13">
        <f t="shared" si="0"/>
        <v>116</v>
      </c>
      <c r="F54" s="13">
        <v>8.25</v>
      </c>
      <c r="G54" s="12">
        <f t="shared" si="1"/>
        <v>957</v>
      </c>
      <c r="H54" s="79"/>
      <c r="I54" s="109"/>
      <c r="J54" s="50"/>
      <c r="K54" s="62">
        <f>июл.25!K54+авг.25!H54-авг.25!G54</f>
        <v>-2940.6800000000003</v>
      </c>
    </row>
    <row r="55" spans="1:11" x14ac:dyDescent="0.25">
      <c r="A55" s="111"/>
      <c r="B55" s="109">
        <v>50</v>
      </c>
      <c r="C55" s="12">
        <v>1657</v>
      </c>
      <c r="D55" s="12">
        <v>1657</v>
      </c>
      <c r="E55" s="13">
        <f t="shared" si="0"/>
        <v>0</v>
      </c>
      <c r="F55" s="13">
        <v>8.25</v>
      </c>
      <c r="G55" s="12">
        <f t="shared" si="1"/>
        <v>0</v>
      </c>
      <c r="H55" s="79"/>
      <c r="I55" s="109"/>
      <c r="J55" s="50"/>
      <c r="K55" s="62">
        <f>июл.25!K55+авг.25!H55-авг.25!G55</f>
        <v>664.97</v>
      </c>
    </row>
    <row r="56" spans="1:11" x14ac:dyDescent="0.25">
      <c r="A56" s="111"/>
      <c r="B56" s="109">
        <v>51</v>
      </c>
      <c r="C56" s="12"/>
      <c r="D56" s="12"/>
      <c r="E56" s="13">
        <f t="shared" si="0"/>
        <v>0</v>
      </c>
      <c r="F56" s="13">
        <v>8.25</v>
      </c>
      <c r="G56" s="12">
        <f t="shared" si="1"/>
        <v>0</v>
      </c>
      <c r="H56" s="79"/>
      <c r="I56" s="109"/>
      <c r="J56" s="50"/>
      <c r="K56" s="62">
        <f>июл.25!K56+авг.25!H56-авг.25!G56</f>
        <v>0</v>
      </c>
    </row>
    <row r="57" spans="1:11" x14ac:dyDescent="0.25">
      <c r="A57" s="111"/>
      <c r="B57" s="109">
        <v>52</v>
      </c>
      <c r="C57" s="12"/>
      <c r="D57" s="12"/>
      <c r="E57" s="13">
        <f t="shared" si="0"/>
        <v>0</v>
      </c>
      <c r="F57" s="13">
        <v>8.25</v>
      </c>
      <c r="G57" s="12">
        <f t="shared" si="1"/>
        <v>0</v>
      </c>
      <c r="H57" s="79"/>
      <c r="I57" s="109"/>
      <c r="J57" s="50"/>
      <c r="K57" s="62">
        <f>июл.25!K57+авг.25!H57-авг.25!G57</f>
        <v>0</v>
      </c>
    </row>
    <row r="58" spans="1:11" x14ac:dyDescent="0.25">
      <c r="A58" s="111"/>
      <c r="B58" s="109">
        <v>53</v>
      </c>
      <c r="C58" s="12"/>
      <c r="D58" s="12"/>
      <c r="E58" s="13">
        <f t="shared" si="0"/>
        <v>0</v>
      </c>
      <c r="F58" s="13">
        <v>8.25</v>
      </c>
      <c r="G58" s="12">
        <f t="shared" si="1"/>
        <v>0</v>
      </c>
      <c r="H58" s="79"/>
      <c r="I58" s="109"/>
      <c r="J58" s="50"/>
      <c r="K58" s="62">
        <f>июл.25!K58+авг.25!H58-авг.25!G58</f>
        <v>0</v>
      </c>
    </row>
    <row r="59" spans="1:11" x14ac:dyDescent="0.25">
      <c r="A59" s="115"/>
      <c r="B59" s="114">
        <v>54</v>
      </c>
      <c r="C59" s="12">
        <v>112440</v>
      </c>
      <c r="D59" s="12">
        <v>113099</v>
      </c>
      <c r="E59" s="13">
        <f t="shared" si="0"/>
        <v>659</v>
      </c>
      <c r="F59" s="70">
        <v>6.19</v>
      </c>
      <c r="G59" s="12">
        <f t="shared" si="1"/>
        <v>4079.21</v>
      </c>
      <c r="H59" s="79">
        <v>4605.3599999999997</v>
      </c>
      <c r="I59" s="109">
        <v>753404</v>
      </c>
      <c r="J59" s="50">
        <v>45882</v>
      </c>
      <c r="K59" s="62">
        <f>июл.25!K59+авг.25!H59-авг.25!G59</f>
        <v>-4079.2100000000009</v>
      </c>
    </row>
    <row r="60" spans="1:11" x14ac:dyDescent="0.25">
      <c r="A60" s="111"/>
      <c r="B60" s="109">
        <v>55</v>
      </c>
      <c r="C60" s="12"/>
      <c r="D60" s="12"/>
      <c r="E60" s="13">
        <f t="shared" si="0"/>
        <v>0</v>
      </c>
      <c r="F60" s="13">
        <v>8.25</v>
      </c>
      <c r="G60" s="12">
        <f t="shared" si="1"/>
        <v>0</v>
      </c>
      <c r="H60" s="79"/>
      <c r="I60" s="109"/>
      <c r="J60" s="50"/>
      <c r="K60" s="62">
        <f>июл.25!K60+авг.25!H60-авг.25!G60</f>
        <v>0</v>
      </c>
    </row>
    <row r="61" spans="1:11" x14ac:dyDescent="0.25">
      <c r="A61" s="111"/>
      <c r="B61" s="109">
        <v>56</v>
      </c>
      <c r="C61" s="12">
        <v>1752</v>
      </c>
      <c r="D61" s="12">
        <v>1786</v>
      </c>
      <c r="E61" s="13">
        <f t="shared" si="0"/>
        <v>34</v>
      </c>
      <c r="F61" s="13">
        <v>8.25</v>
      </c>
      <c r="G61" s="12">
        <f t="shared" si="1"/>
        <v>280.5</v>
      </c>
      <c r="H61" s="79"/>
      <c r="I61" s="109"/>
      <c r="J61" s="50"/>
      <c r="K61" s="62">
        <f>июл.25!K61+авг.25!H61-авг.25!G61</f>
        <v>-2405.37</v>
      </c>
    </row>
    <row r="62" spans="1:11" x14ac:dyDescent="0.25">
      <c r="A62" s="111"/>
      <c r="B62" s="109">
        <v>57</v>
      </c>
      <c r="C62" s="12">
        <v>26040</v>
      </c>
      <c r="D62" s="12">
        <v>26400</v>
      </c>
      <c r="E62" s="13">
        <f t="shared" si="0"/>
        <v>360</v>
      </c>
      <c r="F62" s="70">
        <v>6.19</v>
      </c>
      <c r="G62" s="12">
        <f t="shared" si="1"/>
        <v>2228.4</v>
      </c>
      <c r="H62" s="79"/>
      <c r="I62" s="109"/>
      <c r="J62" s="50"/>
      <c r="K62" s="62">
        <f>июл.25!K62+авг.25!H62-авг.25!G62</f>
        <v>9424.8900000000012</v>
      </c>
    </row>
    <row r="63" spans="1:11" x14ac:dyDescent="0.25">
      <c r="A63" s="111"/>
      <c r="B63" s="109">
        <v>58</v>
      </c>
      <c r="C63" s="12">
        <v>23959</v>
      </c>
      <c r="D63" s="12">
        <v>24198</v>
      </c>
      <c r="E63" s="13">
        <f t="shared" si="0"/>
        <v>239</v>
      </c>
      <c r="F63" s="70">
        <v>6.19</v>
      </c>
      <c r="G63" s="12">
        <f t="shared" si="1"/>
        <v>1479.41</v>
      </c>
      <c r="H63" s="79"/>
      <c r="I63" s="109"/>
      <c r="J63" s="50"/>
      <c r="K63" s="62">
        <f>июл.25!K63+авг.25!H63-авг.25!G63</f>
        <v>6435.5300000000007</v>
      </c>
    </row>
    <row r="64" spans="1:11" x14ac:dyDescent="0.25">
      <c r="A64" s="17"/>
      <c r="B64" s="109">
        <v>60</v>
      </c>
      <c r="C64" s="12">
        <v>3286</v>
      </c>
      <c r="D64" s="12">
        <v>3287</v>
      </c>
      <c r="E64" s="13">
        <f t="shared" si="0"/>
        <v>1</v>
      </c>
      <c r="F64" s="13">
        <v>8.25</v>
      </c>
      <c r="G64" s="12">
        <f t="shared" si="1"/>
        <v>8.25</v>
      </c>
      <c r="H64" s="79">
        <v>500</v>
      </c>
      <c r="I64" s="109">
        <v>223129</v>
      </c>
      <c r="J64" s="50">
        <v>45883</v>
      </c>
      <c r="K64" s="62">
        <f>июл.25!K64+авг.25!H64-авг.25!G64</f>
        <v>-982.12000000000035</v>
      </c>
    </row>
    <row r="65" spans="1:11" x14ac:dyDescent="0.25">
      <c r="A65" s="115"/>
      <c r="B65" s="109">
        <v>61</v>
      </c>
      <c r="C65" s="12">
        <v>70699</v>
      </c>
      <c r="D65" s="12">
        <v>70751</v>
      </c>
      <c r="E65" s="13">
        <f t="shared" si="0"/>
        <v>52</v>
      </c>
      <c r="F65" s="68">
        <v>6.19</v>
      </c>
      <c r="G65" s="12">
        <f t="shared" si="1"/>
        <v>321.88</v>
      </c>
      <c r="H65" s="79"/>
      <c r="I65" s="109"/>
      <c r="J65" s="50"/>
      <c r="K65" s="62">
        <f>июл.25!K65+авг.25!H65-авг.25!G65</f>
        <v>17132.610000000004</v>
      </c>
    </row>
    <row r="66" spans="1:11" x14ac:dyDescent="0.25">
      <c r="A66" s="111"/>
      <c r="B66" s="109">
        <v>62</v>
      </c>
      <c r="C66" s="12">
        <v>15286</v>
      </c>
      <c r="D66" s="12">
        <v>15286</v>
      </c>
      <c r="E66" s="13">
        <f t="shared" si="0"/>
        <v>0</v>
      </c>
      <c r="F66" s="13">
        <v>8.25</v>
      </c>
      <c r="G66" s="12">
        <f t="shared" si="1"/>
        <v>0</v>
      </c>
      <c r="H66" s="79">
        <v>6000</v>
      </c>
      <c r="I66" s="109">
        <v>650502</v>
      </c>
      <c r="J66" s="50">
        <v>45887</v>
      </c>
      <c r="K66" s="62">
        <f>июл.25!K66+авг.25!H66-авг.25!G66</f>
        <v>-2368.9799999999996</v>
      </c>
    </row>
    <row r="67" spans="1:11" x14ac:dyDescent="0.25">
      <c r="A67" s="115"/>
      <c r="B67" s="109">
        <v>63</v>
      </c>
      <c r="C67" s="12">
        <v>10963</v>
      </c>
      <c r="D67" s="12">
        <v>10963</v>
      </c>
      <c r="E67" s="13">
        <f t="shared" si="0"/>
        <v>0</v>
      </c>
      <c r="F67" s="68">
        <v>6.19</v>
      </c>
      <c r="G67" s="12">
        <f t="shared" si="1"/>
        <v>0</v>
      </c>
      <c r="H67" s="79"/>
      <c r="I67" s="109"/>
      <c r="J67" s="50"/>
      <c r="K67" s="62">
        <f>июл.25!K67+авг.25!H67-авг.25!G67</f>
        <v>491.58999999999992</v>
      </c>
    </row>
    <row r="68" spans="1:11" x14ac:dyDescent="0.25">
      <c r="A68" s="111"/>
      <c r="B68" s="109">
        <v>64</v>
      </c>
      <c r="C68" s="12">
        <v>21200</v>
      </c>
      <c r="D68" s="12">
        <v>21474</v>
      </c>
      <c r="E68" s="13">
        <f t="shared" si="0"/>
        <v>274</v>
      </c>
      <c r="F68" s="68">
        <v>6.19</v>
      </c>
      <c r="G68" s="12">
        <f t="shared" si="1"/>
        <v>1696.0600000000002</v>
      </c>
      <c r="H68" s="79">
        <v>7000</v>
      </c>
      <c r="I68" s="109">
        <v>720773</v>
      </c>
      <c r="J68" s="50">
        <v>45888</v>
      </c>
      <c r="K68" s="62">
        <f>июл.25!K68+авг.25!H68-авг.25!G68</f>
        <v>5073.18</v>
      </c>
    </row>
    <row r="69" spans="1:11" x14ac:dyDescent="0.25">
      <c r="A69" s="111"/>
      <c r="B69" s="109">
        <v>65</v>
      </c>
      <c r="C69" s="12">
        <v>8171</v>
      </c>
      <c r="D69" s="12">
        <v>8469</v>
      </c>
      <c r="E69" s="13">
        <f t="shared" si="0"/>
        <v>298</v>
      </c>
      <c r="F69" s="13">
        <v>8.25</v>
      </c>
      <c r="G69" s="12">
        <f t="shared" si="1"/>
        <v>2458.5</v>
      </c>
      <c r="H69" s="79"/>
      <c r="I69" s="109"/>
      <c r="J69" s="50"/>
      <c r="K69" s="62">
        <f>июл.25!K69+авг.25!H69-авг.25!G69</f>
        <v>-7561.67</v>
      </c>
    </row>
    <row r="70" spans="1:11" x14ac:dyDescent="0.25">
      <c r="A70" s="111"/>
      <c r="B70" s="109">
        <v>67</v>
      </c>
      <c r="C70" s="12">
        <v>11652</v>
      </c>
      <c r="D70" s="12">
        <v>11869</v>
      </c>
      <c r="E70" s="13">
        <f t="shared" si="0"/>
        <v>217</v>
      </c>
      <c r="F70" s="13">
        <v>8.25</v>
      </c>
      <c r="G70" s="12">
        <f t="shared" si="1"/>
        <v>1790.25</v>
      </c>
      <c r="H70" s="79"/>
      <c r="I70" s="109"/>
      <c r="J70" s="50"/>
      <c r="K70" s="62">
        <f>июл.25!K70+авг.25!H70-авг.25!G70</f>
        <v>-4732.5399999999991</v>
      </c>
    </row>
    <row r="71" spans="1:11" x14ac:dyDescent="0.25">
      <c r="A71" s="111"/>
      <c r="B71" s="109">
        <v>68</v>
      </c>
      <c r="C71" s="12">
        <v>126072</v>
      </c>
      <c r="D71" s="12">
        <v>126484</v>
      </c>
      <c r="E71" s="13">
        <f t="shared" si="0"/>
        <v>412</v>
      </c>
      <c r="F71" s="68">
        <v>6.19</v>
      </c>
      <c r="G71" s="12">
        <f t="shared" si="1"/>
        <v>2550.2800000000002</v>
      </c>
      <c r="H71" s="79">
        <v>2488.38</v>
      </c>
      <c r="I71" s="109">
        <v>342094</v>
      </c>
      <c r="J71" s="50">
        <v>45882</v>
      </c>
      <c r="K71" s="62">
        <f>июл.25!K71+авг.25!H71-авг.25!G71</f>
        <v>10479.920000000004</v>
      </c>
    </row>
    <row r="72" spans="1:11" x14ac:dyDescent="0.25">
      <c r="A72" s="111"/>
      <c r="B72" s="109">
        <v>69</v>
      </c>
      <c r="C72" s="12">
        <v>108108</v>
      </c>
      <c r="D72" s="12">
        <v>108732</v>
      </c>
      <c r="E72" s="13">
        <f t="shared" ref="E72:E138" si="2">D72-C72</f>
        <v>624</v>
      </c>
      <c r="F72" s="68">
        <v>6.19</v>
      </c>
      <c r="G72" s="12">
        <f t="shared" ref="G72:G138" si="3">F72*E72</f>
        <v>3862.5600000000004</v>
      </c>
      <c r="H72" s="79">
        <v>3457.62</v>
      </c>
      <c r="I72" s="109">
        <v>305877</v>
      </c>
      <c r="J72" s="50">
        <v>45879</v>
      </c>
      <c r="K72" s="62">
        <f>июл.25!K72+авг.25!H72-авг.25!G72</f>
        <v>3944.1800000000003</v>
      </c>
    </row>
    <row r="73" spans="1:11" x14ac:dyDescent="0.25">
      <c r="A73" s="111"/>
      <c r="B73" s="109">
        <v>70</v>
      </c>
      <c r="C73" s="12">
        <v>34727</v>
      </c>
      <c r="D73" s="12">
        <v>34853</v>
      </c>
      <c r="E73" s="13">
        <f t="shared" si="2"/>
        <v>126</v>
      </c>
      <c r="F73" s="68">
        <v>6.19</v>
      </c>
      <c r="G73" s="12">
        <f t="shared" si="3"/>
        <v>779.94</v>
      </c>
      <c r="H73" s="79">
        <v>1000</v>
      </c>
      <c r="I73" s="109">
        <v>552481</v>
      </c>
      <c r="J73" s="50">
        <v>45894</v>
      </c>
      <c r="K73" s="62">
        <f>июл.25!K73+авг.25!H73-авг.25!G73</f>
        <v>17008.240000000002</v>
      </c>
    </row>
    <row r="74" spans="1:11" x14ac:dyDescent="0.25">
      <c r="A74" s="111"/>
      <c r="B74" s="109">
        <v>71</v>
      </c>
      <c r="C74" s="12">
        <v>795</v>
      </c>
      <c r="D74" s="12">
        <v>1361</v>
      </c>
      <c r="E74" s="13">
        <f t="shared" si="2"/>
        <v>566</v>
      </c>
      <c r="F74" s="68">
        <v>6.19</v>
      </c>
      <c r="G74" s="12">
        <f t="shared" si="3"/>
        <v>3503.5400000000004</v>
      </c>
      <c r="H74" s="79"/>
      <c r="I74" s="109"/>
      <c r="J74" s="50"/>
      <c r="K74" s="62">
        <f>июл.25!K74+авг.25!H74-авг.25!G74</f>
        <v>-5411.43</v>
      </c>
    </row>
    <row r="75" spans="1:11" x14ac:dyDescent="0.25">
      <c r="A75" s="111"/>
      <c r="B75" s="109">
        <v>72</v>
      </c>
      <c r="C75" s="12">
        <v>9126</v>
      </c>
      <c r="D75" s="12">
        <v>9265</v>
      </c>
      <c r="E75" s="13">
        <f t="shared" si="2"/>
        <v>139</v>
      </c>
      <c r="F75" s="13">
        <v>8.25</v>
      </c>
      <c r="G75" s="12">
        <f t="shared" si="3"/>
        <v>1146.75</v>
      </c>
      <c r="H75" s="79"/>
      <c r="I75" s="109"/>
      <c r="J75" s="50"/>
      <c r="K75" s="62">
        <f>июл.25!K75+авг.25!H75-авг.25!G75</f>
        <v>-1914.76</v>
      </c>
    </row>
    <row r="76" spans="1:11" x14ac:dyDescent="0.25">
      <c r="A76" s="111"/>
      <c r="B76" s="109">
        <v>73</v>
      </c>
      <c r="C76" s="12">
        <v>30934</v>
      </c>
      <c r="D76" s="12">
        <v>30979</v>
      </c>
      <c r="E76" s="13">
        <f t="shared" si="2"/>
        <v>45</v>
      </c>
      <c r="F76" s="13">
        <v>8.25</v>
      </c>
      <c r="G76" s="12">
        <f t="shared" si="3"/>
        <v>371.25</v>
      </c>
      <c r="H76" s="79"/>
      <c r="I76" s="109"/>
      <c r="J76" s="50"/>
      <c r="K76" s="62">
        <f>июл.25!K76+авг.25!H76-авг.25!G76</f>
        <v>-4135.41</v>
      </c>
    </row>
    <row r="77" spans="1:11" x14ac:dyDescent="0.25">
      <c r="A77" s="111"/>
      <c r="B77" s="109">
        <v>74</v>
      </c>
      <c r="C77" s="12"/>
      <c r="D77" s="12"/>
      <c r="E77" s="13">
        <f t="shared" si="2"/>
        <v>0</v>
      </c>
      <c r="F77" s="13">
        <v>8.25</v>
      </c>
      <c r="G77" s="12">
        <f t="shared" si="3"/>
        <v>0</v>
      </c>
      <c r="H77" s="79"/>
      <c r="I77" s="109"/>
      <c r="J77" s="50"/>
      <c r="K77" s="62">
        <f>июл.25!K77+авг.25!H77-авг.25!G77</f>
        <v>0</v>
      </c>
    </row>
    <row r="78" spans="1:11" x14ac:dyDescent="0.25">
      <c r="A78" s="111"/>
      <c r="B78" s="109">
        <v>75</v>
      </c>
      <c r="C78" s="12"/>
      <c r="D78" s="12"/>
      <c r="E78" s="13">
        <f t="shared" si="2"/>
        <v>0</v>
      </c>
      <c r="F78" s="13">
        <v>8.25</v>
      </c>
      <c r="G78" s="12">
        <f t="shared" si="3"/>
        <v>0</v>
      </c>
      <c r="H78" s="79"/>
      <c r="I78" s="109"/>
      <c r="J78" s="50"/>
      <c r="K78" s="62">
        <f>июл.25!K78+авг.25!H78-авг.25!G78</f>
        <v>0</v>
      </c>
    </row>
    <row r="79" spans="1:11" x14ac:dyDescent="0.25">
      <c r="A79" s="111"/>
      <c r="B79" s="109">
        <v>76</v>
      </c>
      <c r="C79" s="12">
        <v>5158</v>
      </c>
      <c r="D79" s="12">
        <v>5181</v>
      </c>
      <c r="E79" s="13">
        <f t="shared" si="2"/>
        <v>23</v>
      </c>
      <c r="F79" s="13">
        <v>8.25</v>
      </c>
      <c r="G79" s="12">
        <f t="shared" si="3"/>
        <v>189.75</v>
      </c>
      <c r="H79" s="79">
        <v>1500</v>
      </c>
      <c r="I79" s="109">
        <v>618102</v>
      </c>
      <c r="J79" s="50">
        <v>45881</v>
      </c>
      <c r="K79" s="62">
        <f>июл.25!K79+авг.25!H79-авг.25!G79</f>
        <v>919.27</v>
      </c>
    </row>
    <row r="80" spans="1:11" x14ac:dyDescent="0.25">
      <c r="A80" s="111"/>
      <c r="B80" s="109">
        <v>77</v>
      </c>
      <c r="C80" s="12">
        <v>14009</v>
      </c>
      <c r="D80" s="12">
        <v>14333</v>
      </c>
      <c r="E80" s="13">
        <f t="shared" si="2"/>
        <v>324</v>
      </c>
      <c r="F80" s="13">
        <v>8.25</v>
      </c>
      <c r="G80" s="12">
        <f t="shared" si="3"/>
        <v>2673</v>
      </c>
      <c r="H80" s="79">
        <v>1000</v>
      </c>
      <c r="I80" s="109">
        <v>189255</v>
      </c>
      <c r="J80" s="50">
        <v>45877</v>
      </c>
      <c r="K80" s="62">
        <f>июл.25!K80+авг.25!H80-авг.25!G80</f>
        <v>-2947.0000000000009</v>
      </c>
    </row>
    <row r="81" spans="1:11" x14ac:dyDescent="0.25">
      <c r="A81" s="15"/>
      <c r="B81" s="109">
        <v>79</v>
      </c>
      <c r="C81" s="12">
        <v>29671</v>
      </c>
      <c r="D81" s="12">
        <v>30125</v>
      </c>
      <c r="E81" s="13">
        <f t="shared" si="2"/>
        <v>454</v>
      </c>
      <c r="F81" s="13">
        <v>8.25</v>
      </c>
      <c r="G81" s="12">
        <f t="shared" si="3"/>
        <v>3745.5</v>
      </c>
      <c r="H81" s="79"/>
      <c r="I81" s="109"/>
      <c r="J81" s="50"/>
      <c r="K81" s="62">
        <f>июл.25!K81+авг.25!H81-авг.25!G81</f>
        <v>1529.9300000000003</v>
      </c>
    </row>
    <row r="82" spans="1:11" x14ac:dyDescent="0.25">
      <c r="A82" s="111"/>
      <c r="B82" s="109">
        <v>80</v>
      </c>
      <c r="C82" s="12">
        <v>27756</v>
      </c>
      <c r="D82" s="12">
        <v>27897</v>
      </c>
      <c r="E82" s="13">
        <f t="shared" si="2"/>
        <v>141</v>
      </c>
      <c r="F82" s="13">
        <v>8.25</v>
      </c>
      <c r="G82" s="12">
        <f t="shared" si="3"/>
        <v>1163.25</v>
      </c>
      <c r="H82" s="79"/>
      <c r="I82" s="109"/>
      <c r="J82" s="50"/>
      <c r="K82" s="62">
        <f>июл.25!K82+авг.25!H82-авг.25!G82</f>
        <v>-10794.500000000002</v>
      </c>
    </row>
    <row r="83" spans="1:11" x14ac:dyDescent="0.25">
      <c r="A83" s="111"/>
      <c r="B83" s="109">
        <v>81</v>
      </c>
      <c r="C83" s="12">
        <v>64144</v>
      </c>
      <c r="D83" s="12">
        <v>64445</v>
      </c>
      <c r="E83" s="13">
        <f t="shared" si="2"/>
        <v>301</v>
      </c>
      <c r="F83" s="68">
        <v>6.19</v>
      </c>
      <c r="G83" s="12">
        <f t="shared" si="3"/>
        <v>1863.19</v>
      </c>
      <c r="H83" s="79">
        <v>6190</v>
      </c>
      <c r="I83" s="109">
        <v>788440</v>
      </c>
      <c r="J83" s="50">
        <v>45874</v>
      </c>
      <c r="K83" s="62">
        <f>июл.25!K83+авг.25!H83-авг.25!G83</f>
        <v>2724.02</v>
      </c>
    </row>
    <row r="84" spans="1:11" x14ac:dyDescent="0.25">
      <c r="A84" s="111"/>
      <c r="B84" s="109">
        <v>82</v>
      </c>
      <c r="C84" s="12">
        <v>38599</v>
      </c>
      <c r="D84" s="12">
        <v>38765</v>
      </c>
      <c r="E84" s="13">
        <f t="shared" si="2"/>
        <v>166</v>
      </c>
      <c r="F84" s="68">
        <v>6.19</v>
      </c>
      <c r="G84" s="12">
        <f t="shared" si="3"/>
        <v>1027.54</v>
      </c>
      <c r="H84" s="79"/>
      <c r="I84" s="109"/>
      <c r="J84" s="50"/>
      <c r="K84" s="62">
        <f>июл.25!K84+авг.25!H84-авг.25!G84</f>
        <v>-1000.4000000000001</v>
      </c>
    </row>
    <row r="85" spans="1:11" x14ac:dyDescent="0.25">
      <c r="A85" s="111"/>
      <c r="B85" s="109">
        <v>83</v>
      </c>
      <c r="C85" s="12">
        <v>18169</v>
      </c>
      <c r="D85" s="12">
        <v>18452</v>
      </c>
      <c r="E85" s="13">
        <f t="shared" si="2"/>
        <v>283</v>
      </c>
      <c r="F85" s="68">
        <v>6.19</v>
      </c>
      <c r="G85" s="12">
        <f t="shared" si="3"/>
        <v>1751.7700000000002</v>
      </c>
      <c r="H85" s="79">
        <v>1500</v>
      </c>
      <c r="I85" s="109">
        <v>447453</v>
      </c>
      <c r="J85" s="50">
        <v>45872</v>
      </c>
      <c r="K85" s="62">
        <f>июл.25!K85+авг.25!H85-авг.25!G85</f>
        <v>-2438.0100000000002</v>
      </c>
    </row>
    <row r="86" spans="1:11" x14ac:dyDescent="0.25">
      <c r="A86" s="111"/>
      <c r="B86" s="109">
        <v>84</v>
      </c>
      <c r="C86" s="12">
        <v>7529</v>
      </c>
      <c r="D86" s="12">
        <v>8279</v>
      </c>
      <c r="E86" s="13">
        <f t="shared" si="2"/>
        <v>750</v>
      </c>
      <c r="F86" s="13">
        <v>8.25</v>
      </c>
      <c r="G86" s="12">
        <f t="shared" si="3"/>
        <v>6187.5</v>
      </c>
      <c r="H86" s="79">
        <v>1000</v>
      </c>
      <c r="I86" s="109">
        <v>840336</v>
      </c>
      <c r="J86" s="50">
        <v>45876</v>
      </c>
      <c r="K86" s="62">
        <f>июл.25!K86+авг.25!H86-авг.25!G86</f>
        <v>-3187.5</v>
      </c>
    </row>
    <row r="87" spans="1:11" x14ac:dyDescent="0.25">
      <c r="A87" s="15"/>
      <c r="B87" s="109">
        <v>85</v>
      </c>
      <c r="C87" s="12">
        <v>24711</v>
      </c>
      <c r="D87" s="12">
        <v>24792</v>
      </c>
      <c r="E87" s="13">
        <f t="shared" si="2"/>
        <v>81</v>
      </c>
      <c r="F87" s="13">
        <v>8.25</v>
      </c>
      <c r="G87" s="12">
        <f t="shared" si="3"/>
        <v>668.25</v>
      </c>
      <c r="H87" s="79">
        <v>1400</v>
      </c>
      <c r="I87" s="109">
        <v>841331</v>
      </c>
      <c r="J87" s="50">
        <v>45873</v>
      </c>
      <c r="K87" s="62">
        <f>июл.25!K87+авг.25!H87-авг.25!G87</f>
        <v>-2290.54</v>
      </c>
    </row>
    <row r="88" spans="1:11" x14ac:dyDescent="0.25">
      <c r="A88" s="111"/>
      <c r="B88" s="109">
        <v>86</v>
      </c>
      <c r="C88" s="12"/>
      <c r="D88" s="12"/>
      <c r="E88" s="13">
        <f t="shared" si="2"/>
        <v>0</v>
      </c>
      <c r="F88" s="13">
        <v>8.25</v>
      </c>
      <c r="G88" s="12">
        <f t="shared" si="3"/>
        <v>0</v>
      </c>
      <c r="H88" s="79"/>
      <c r="I88" s="109"/>
      <c r="J88" s="50"/>
      <c r="K88" s="62">
        <f>июл.25!K88+авг.25!H88-авг.25!G88</f>
        <v>0</v>
      </c>
    </row>
    <row r="89" spans="1:11" x14ac:dyDescent="0.25">
      <c r="A89" s="111"/>
      <c r="B89" s="109">
        <v>87</v>
      </c>
      <c r="C89" s="12">
        <v>18551</v>
      </c>
      <c r="D89" s="12">
        <v>19026</v>
      </c>
      <c r="E89" s="13">
        <f t="shared" si="2"/>
        <v>475</v>
      </c>
      <c r="F89" s="13">
        <v>8.25</v>
      </c>
      <c r="G89" s="12">
        <f t="shared" si="3"/>
        <v>3918.75</v>
      </c>
      <c r="H89" s="79"/>
      <c r="I89" s="109"/>
      <c r="J89" s="50"/>
      <c r="K89" s="62">
        <f>июл.25!K89+авг.25!H89-авг.25!G89</f>
        <v>-15556.970000000001</v>
      </c>
    </row>
    <row r="90" spans="1:11" x14ac:dyDescent="0.25">
      <c r="A90" s="111"/>
      <c r="B90" s="109">
        <v>88</v>
      </c>
      <c r="C90" s="12">
        <v>2604</v>
      </c>
      <c r="D90" s="12">
        <v>3915</v>
      </c>
      <c r="E90" s="13">
        <f t="shared" si="2"/>
        <v>1311</v>
      </c>
      <c r="F90" s="13">
        <v>8.25</v>
      </c>
      <c r="G90" s="12">
        <f t="shared" si="3"/>
        <v>10815.75</v>
      </c>
      <c r="H90" s="79"/>
      <c r="I90" s="109"/>
      <c r="J90" s="50"/>
      <c r="K90" s="62">
        <f>июл.25!K90+авг.25!H90-авг.25!G90</f>
        <v>-11389.130000000001</v>
      </c>
    </row>
    <row r="91" spans="1:11" x14ac:dyDescent="0.25">
      <c r="A91" s="111"/>
      <c r="B91" s="109">
        <v>89</v>
      </c>
      <c r="C91" s="12">
        <v>12649</v>
      </c>
      <c r="D91" s="12">
        <v>12824</v>
      </c>
      <c r="E91" s="13">
        <f t="shared" si="2"/>
        <v>175</v>
      </c>
      <c r="F91" s="68">
        <v>6.19</v>
      </c>
      <c r="G91" s="12">
        <f t="shared" si="3"/>
        <v>1083.25</v>
      </c>
      <c r="H91" s="79"/>
      <c r="I91" s="109"/>
      <c r="J91" s="50"/>
      <c r="K91" s="62">
        <f>июл.25!K91+авг.25!H91-авг.25!G91</f>
        <v>1423.3400000000001</v>
      </c>
    </row>
    <row r="92" spans="1:11" x14ac:dyDescent="0.25">
      <c r="A92" s="111"/>
      <c r="B92" s="109">
        <v>90</v>
      </c>
      <c r="C92" s="12">
        <v>1924</v>
      </c>
      <c r="D92" s="12">
        <v>2159</v>
      </c>
      <c r="E92" s="13">
        <f t="shared" si="2"/>
        <v>235</v>
      </c>
      <c r="F92" s="13">
        <v>8.25</v>
      </c>
      <c r="G92" s="12">
        <f t="shared" si="3"/>
        <v>1938.75</v>
      </c>
      <c r="H92" s="79">
        <v>2600</v>
      </c>
      <c r="I92" s="109">
        <v>623387</v>
      </c>
      <c r="J92" s="50">
        <v>45888</v>
      </c>
      <c r="K92" s="62">
        <f>июл.25!K92+авг.25!H92-авг.25!G92</f>
        <v>2582.8600000000006</v>
      </c>
    </row>
    <row r="93" spans="1:11" x14ac:dyDescent="0.25">
      <c r="A93" s="111"/>
      <c r="B93" s="109">
        <v>91</v>
      </c>
      <c r="C93" s="12"/>
      <c r="D93" s="12"/>
      <c r="E93" s="13">
        <f t="shared" si="2"/>
        <v>0</v>
      </c>
      <c r="F93" s="13">
        <v>8.25</v>
      </c>
      <c r="G93" s="12">
        <f t="shared" si="3"/>
        <v>0</v>
      </c>
      <c r="H93" s="79"/>
      <c r="I93" s="109"/>
      <c r="J93" s="50"/>
      <c r="K93" s="62">
        <f>июл.25!K93+авг.25!H93-авг.25!G93</f>
        <v>0</v>
      </c>
    </row>
    <row r="94" spans="1:11" x14ac:dyDescent="0.25">
      <c r="A94" s="111"/>
      <c r="B94" s="109">
        <v>92</v>
      </c>
      <c r="C94" s="12">
        <v>26351</v>
      </c>
      <c r="D94" s="12">
        <v>26486</v>
      </c>
      <c r="E94" s="13">
        <f t="shared" si="2"/>
        <v>135</v>
      </c>
      <c r="F94" s="13">
        <v>8.25</v>
      </c>
      <c r="G94" s="12">
        <f t="shared" si="3"/>
        <v>1113.75</v>
      </c>
      <c r="H94" s="79">
        <v>3457.62</v>
      </c>
      <c r="I94" s="109">
        <v>806506</v>
      </c>
      <c r="J94" s="50">
        <v>45879</v>
      </c>
      <c r="K94" s="62">
        <f>июл.25!K94+авг.25!H94-авг.25!G94</f>
        <v>2200.4899999999998</v>
      </c>
    </row>
    <row r="95" spans="1:11" x14ac:dyDescent="0.25">
      <c r="A95" s="111"/>
      <c r="B95" s="109">
        <v>93</v>
      </c>
      <c r="C95" s="12">
        <v>22498</v>
      </c>
      <c r="D95" s="12">
        <v>22727</v>
      </c>
      <c r="E95" s="13">
        <f t="shared" si="2"/>
        <v>229</v>
      </c>
      <c r="F95" s="13">
        <v>8.25</v>
      </c>
      <c r="G95" s="12">
        <f t="shared" si="3"/>
        <v>1889.25</v>
      </c>
      <c r="H95" s="79"/>
      <c r="I95" s="109"/>
      <c r="J95" s="50"/>
      <c r="K95" s="62">
        <f>июл.25!K95+авг.25!H95-авг.25!G95</f>
        <v>-6357.91</v>
      </c>
    </row>
    <row r="96" spans="1:11" x14ac:dyDescent="0.25">
      <c r="A96" s="111"/>
      <c r="B96" s="109">
        <v>94</v>
      </c>
      <c r="C96" s="12">
        <v>1798</v>
      </c>
      <c r="D96" s="12">
        <v>1949</v>
      </c>
      <c r="E96" s="13">
        <f t="shared" si="2"/>
        <v>151</v>
      </c>
      <c r="F96" s="70">
        <v>6.19</v>
      </c>
      <c r="G96" s="12">
        <f t="shared" si="3"/>
        <v>934.69</v>
      </c>
      <c r="H96" s="79">
        <v>1127</v>
      </c>
      <c r="I96" s="109">
        <v>821291</v>
      </c>
      <c r="J96" s="50">
        <v>45877</v>
      </c>
      <c r="K96" s="62">
        <f>июл.25!K96+авг.25!H96-авг.25!G96</f>
        <v>1171.6599999999994</v>
      </c>
    </row>
    <row r="97" spans="1:11" x14ac:dyDescent="0.25">
      <c r="A97" s="111"/>
      <c r="B97" s="109">
        <v>95</v>
      </c>
      <c r="C97" s="12">
        <v>974</v>
      </c>
      <c r="D97" s="12">
        <v>974</v>
      </c>
      <c r="E97" s="13">
        <f t="shared" si="2"/>
        <v>0</v>
      </c>
      <c r="F97" s="13">
        <v>8.25</v>
      </c>
      <c r="G97" s="12">
        <f t="shared" si="3"/>
        <v>0</v>
      </c>
      <c r="H97" s="79"/>
      <c r="I97" s="109"/>
      <c r="J97" s="50"/>
      <c r="K97" s="62">
        <f>июл.25!K97+авг.25!H97-авг.25!G97</f>
        <v>0</v>
      </c>
    </row>
    <row r="98" spans="1:11" x14ac:dyDescent="0.25">
      <c r="A98" s="111"/>
      <c r="B98" s="109">
        <v>96</v>
      </c>
      <c r="C98" s="12">
        <v>54846</v>
      </c>
      <c r="D98" s="12">
        <v>55295</v>
      </c>
      <c r="E98" s="13">
        <f t="shared" si="2"/>
        <v>449</v>
      </c>
      <c r="F98" s="13">
        <v>8.25</v>
      </c>
      <c r="G98" s="12">
        <f t="shared" si="3"/>
        <v>3704.25</v>
      </c>
      <c r="H98" s="79"/>
      <c r="I98" s="109"/>
      <c r="J98" s="50"/>
      <c r="K98" s="62">
        <f>июл.25!K98+авг.25!H98-авг.25!G98</f>
        <v>444.90999999999894</v>
      </c>
    </row>
    <row r="99" spans="1:11" x14ac:dyDescent="0.25">
      <c r="A99" s="111"/>
      <c r="B99" s="109">
        <v>97</v>
      </c>
      <c r="C99" s="12"/>
      <c r="D99" s="12"/>
      <c r="E99" s="13">
        <f t="shared" si="2"/>
        <v>0</v>
      </c>
      <c r="F99" s="13">
        <v>8.25</v>
      </c>
      <c r="G99" s="12">
        <f t="shared" si="3"/>
        <v>0</v>
      </c>
      <c r="H99" s="79"/>
      <c r="I99" s="109"/>
      <c r="J99" s="50"/>
      <c r="K99" s="62">
        <f>июл.25!K99+авг.25!H99-авг.25!G99</f>
        <v>0</v>
      </c>
    </row>
    <row r="100" spans="1:11" x14ac:dyDescent="0.25">
      <c r="A100" s="111"/>
      <c r="B100" s="109" t="s">
        <v>14</v>
      </c>
      <c r="C100" s="12">
        <v>670</v>
      </c>
      <c r="D100" s="12">
        <v>700</v>
      </c>
      <c r="E100" s="13">
        <f t="shared" si="2"/>
        <v>30</v>
      </c>
      <c r="F100" s="13">
        <v>8.25</v>
      </c>
      <c r="G100" s="12">
        <f t="shared" si="3"/>
        <v>247.5</v>
      </c>
      <c r="H100" s="79"/>
      <c r="I100" s="109"/>
      <c r="J100" s="50"/>
      <c r="K100" s="62">
        <f>июл.25!K100+авг.25!H100-авг.25!G100</f>
        <v>340</v>
      </c>
    </row>
    <row r="101" spans="1:11" x14ac:dyDescent="0.25">
      <c r="A101" s="111"/>
      <c r="B101" s="109" t="s">
        <v>15</v>
      </c>
      <c r="C101" s="12">
        <v>2799</v>
      </c>
      <c r="D101" s="12">
        <v>2800</v>
      </c>
      <c r="E101" s="13">
        <f t="shared" si="2"/>
        <v>1</v>
      </c>
      <c r="F101" s="13">
        <v>8.25</v>
      </c>
      <c r="G101" s="12">
        <f t="shared" si="3"/>
        <v>8.25</v>
      </c>
      <c r="H101" s="79"/>
      <c r="I101" s="109"/>
      <c r="J101" s="50"/>
      <c r="K101" s="62">
        <f>июл.25!K101+авг.25!H101-авг.25!G101</f>
        <v>-1440.37</v>
      </c>
    </row>
    <row r="102" spans="1:11" x14ac:dyDescent="0.25">
      <c r="A102" s="111"/>
      <c r="B102" s="109">
        <v>98</v>
      </c>
      <c r="C102" s="12"/>
      <c r="D102" s="12"/>
      <c r="E102" s="13">
        <f t="shared" si="2"/>
        <v>0</v>
      </c>
      <c r="F102" s="13">
        <v>8.25</v>
      </c>
      <c r="G102" s="12">
        <f t="shared" si="3"/>
        <v>0</v>
      </c>
      <c r="H102" s="79"/>
      <c r="I102" s="109"/>
      <c r="J102" s="50"/>
      <c r="K102" s="62">
        <f>июл.25!K102+авг.25!H102-авг.25!G102</f>
        <v>0</v>
      </c>
    </row>
    <row r="103" spans="1:11" x14ac:dyDescent="0.25">
      <c r="A103" s="111"/>
      <c r="B103" s="109" t="s">
        <v>16</v>
      </c>
      <c r="C103" s="12">
        <v>3175</v>
      </c>
      <c r="D103" s="12">
        <v>3175</v>
      </c>
      <c r="E103" s="13">
        <f t="shared" si="2"/>
        <v>0</v>
      </c>
      <c r="F103" s="13">
        <v>8.25</v>
      </c>
      <c r="G103" s="12">
        <f t="shared" si="3"/>
        <v>0</v>
      </c>
      <c r="H103" s="79"/>
      <c r="I103" s="109"/>
      <c r="J103" s="50"/>
      <c r="K103" s="62">
        <f>июл.25!K103+авг.25!H103-авг.25!G103</f>
        <v>209.91999999999985</v>
      </c>
    </row>
    <row r="104" spans="1:11" x14ac:dyDescent="0.25">
      <c r="A104" s="111"/>
      <c r="B104" s="109">
        <v>100</v>
      </c>
      <c r="C104" s="12"/>
      <c r="D104" s="12"/>
      <c r="E104" s="13">
        <f t="shared" si="2"/>
        <v>0</v>
      </c>
      <c r="F104" s="13">
        <v>8.25</v>
      </c>
      <c r="G104" s="12">
        <f t="shared" si="3"/>
        <v>0</v>
      </c>
      <c r="H104" s="79"/>
      <c r="I104" s="109"/>
      <c r="J104" s="50"/>
      <c r="K104" s="62">
        <f>июл.25!K104+авг.25!H104-авг.25!G104</f>
        <v>0</v>
      </c>
    </row>
    <row r="105" spans="1:11" x14ac:dyDescent="0.25">
      <c r="A105" s="111"/>
      <c r="B105" s="109" t="s">
        <v>17</v>
      </c>
      <c r="C105" s="12"/>
      <c r="D105" s="12"/>
      <c r="E105" s="13">
        <f t="shared" si="2"/>
        <v>0</v>
      </c>
      <c r="F105" s="13">
        <v>8.25</v>
      </c>
      <c r="G105" s="12">
        <f t="shared" si="3"/>
        <v>0</v>
      </c>
      <c r="H105" s="79"/>
      <c r="I105" s="109"/>
      <c r="J105" s="50"/>
      <c r="K105" s="62">
        <f>июл.25!K105+авг.25!H105-авг.25!G105</f>
        <v>0</v>
      </c>
    </row>
    <row r="106" spans="1:11" x14ac:dyDescent="0.25">
      <c r="A106" s="111"/>
      <c r="B106" s="109">
        <v>101</v>
      </c>
      <c r="C106" s="12">
        <v>76504</v>
      </c>
      <c r="D106" s="12">
        <v>77070</v>
      </c>
      <c r="E106" s="13">
        <f t="shared" si="2"/>
        <v>566</v>
      </c>
      <c r="F106" s="68">
        <v>6.19</v>
      </c>
      <c r="G106" s="12">
        <f t="shared" si="3"/>
        <v>3503.5400000000004</v>
      </c>
      <c r="H106" s="79">
        <v>10000</v>
      </c>
      <c r="I106" s="109">
        <v>713886</v>
      </c>
      <c r="J106" s="50">
        <v>45873</v>
      </c>
      <c r="K106" s="62">
        <f>июл.25!K106+авг.25!H106-авг.25!G106</f>
        <v>896.2199999999998</v>
      </c>
    </row>
    <row r="107" spans="1:11" x14ac:dyDescent="0.25">
      <c r="A107" s="111"/>
      <c r="B107" s="109">
        <v>102</v>
      </c>
      <c r="C107" s="12">
        <v>100902</v>
      </c>
      <c r="D107" s="12">
        <v>101036</v>
      </c>
      <c r="E107" s="13">
        <f t="shared" si="2"/>
        <v>134</v>
      </c>
      <c r="F107" s="68">
        <v>6.19</v>
      </c>
      <c r="G107" s="12">
        <f t="shared" si="3"/>
        <v>829.46</v>
      </c>
      <c r="H107" s="79"/>
      <c r="I107" s="109"/>
      <c r="J107" s="50"/>
      <c r="K107" s="62">
        <f>июл.25!K107+авг.25!H107-авг.25!G107</f>
        <v>-19793.13</v>
      </c>
    </row>
    <row r="108" spans="1:11" x14ac:dyDescent="0.25">
      <c r="A108" s="111"/>
      <c r="B108" s="109">
        <v>103</v>
      </c>
      <c r="C108" s="12">
        <v>68299</v>
      </c>
      <c r="D108" s="12">
        <v>70124</v>
      </c>
      <c r="E108" s="13">
        <f t="shared" si="2"/>
        <v>1825</v>
      </c>
      <c r="F108" s="68">
        <v>0</v>
      </c>
      <c r="G108" s="12">
        <f t="shared" si="3"/>
        <v>0</v>
      </c>
      <c r="H108" s="79"/>
      <c r="I108" s="109"/>
      <c r="J108" s="50"/>
      <c r="K108" s="62">
        <f>июл.25!K108+авг.25!H108-авг.25!G108</f>
        <v>14425.56</v>
      </c>
    </row>
    <row r="109" spans="1:11" x14ac:dyDescent="0.25">
      <c r="A109" s="111"/>
      <c r="B109" s="109">
        <v>104</v>
      </c>
      <c r="C109" s="12">
        <v>15</v>
      </c>
      <c r="D109" s="12">
        <v>16</v>
      </c>
      <c r="E109" s="13">
        <f t="shared" si="2"/>
        <v>1</v>
      </c>
      <c r="F109" s="13">
        <v>8.25</v>
      </c>
      <c r="G109" s="12">
        <f t="shared" si="3"/>
        <v>8.25</v>
      </c>
      <c r="H109" s="79">
        <v>73.3</v>
      </c>
      <c r="I109" s="109">
        <v>805686</v>
      </c>
      <c r="J109" s="50">
        <v>45870</v>
      </c>
      <c r="K109" s="62">
        <f>июл.25!K109+авг.25!H109-авг.25!G109</f>
        <v>-8.25</v>
      </c>
    </row>
    <row r="110" spans="1:11" x14ac:dyDescent="0.25">
      <c r="A110" s="111"/>
      <c r="B110" s="109">
        <v>105</v>
      </c>
      <c r="C110" s="12">
        <v>1003</v>
      </c>
      <c r="D110" s="12">
        <v>1017</v>
      </c>
      <c r="E110" s="13">
        <f t="shared" si="2"/>
        <v>14</v>
      </c>
      <c r="F110" s="13">
        <v>8.25</v>
      </c>
      <c r="G110" s="12">
        <f t="shared" si="3"/>
        <v>115.5</v>
      </c>
      <c r="H110" s="79">
        <v>1788.52</v>
      </c>
      <c r="I110" s="109">
        <v>131061</v>
      </c>
      <c r="J110" s="50">
        <v>45870</v>
      </c>
      <c r="K110" s="62">
        <f>июл.25!K110+авг.25!H110-авг.25!G110</f>
        <v>-127.43000000000006</v>
      </c>
    </row>
    <row r="111" spans="1:11" x14ac:dyDescent="0.25">
      <c r="A111" s="111"/>
      <c r="B111" s="109">
        <v>106</v>
      </c>
      <c r="C111" s="12">
        <v>520</v>
      </c>
      <c r="D111" s="12">
        <v>520</v>
      </c>
      <c r="E111" s="13">
        <f t="shared" si="2"/>
        <v>0</v>
      </c>
      <c r="F111" s="13">
        <v>8.25</v>
      </c>
      <c r="G111" s="12">
        <f t="shared" si="3"/>
        <v>0</v>
      </c>
      <c r="H111" s="79"/>
      <c r="I111" s="109"/>
      <c r="J111" s="50"/>
      <c r="K111" s="62">
        <f>июл.25!K111+авг.25!H111-авг.25!G111</f>
        <v>1000</v>
      </c>
    </row>
    <row r="112" spans="1:11" x14ac:dyDescent="0.25">
      <c r="A112" s="111"/>
      <c r="B112" s="109">
        <v>107</v>
      </c>
      <c r="C112" s="12"/>
      <c r="D112" s="12"/>
      <c r="E112" s="13">
        <f t="shared" si="2"/>
        <v>0</v>
      </c>
      <c r="F112" s="13">
        <v>8.25</v>
      </c>
      <c r="G112" s="12">
        <f t="shared" si="3"/>
        <v>0</v>
      </c>
      <c r="H112" s="79"/>
      <c r="I112" s="109"/>
      <c r="J112" s="50"/>
      <c r="K112" s="62">
        <f>июл.25!K112+авг.25!H112-авг.25!G112</f>
        <v>0</v>
      </c>
    </row>
    <row r="113" spans="1:11" x14ac:dyDescent="0.25">
      <c r="A113" s="111"/>
      <c r="B113" s="109">
        <v>108</v>
      </c>
      <c r="C113" s="12"/>
      <c r="D113" s="12"/>
      <c r="E113" s="13">
        <f t="shared" si="2"/>
        <v>0</v>
      </c>
      <c r="F113" s="13">
        <v>8.25</v>
      </c>
      <c r="G113" s="12">
        <f t="shared" si="3"/>
        <v>0</v>
      </c>
      <c r="H113" s="79"/>
      <c r="I113" s="109"/>
      <c r="J113" s="50"/>
      <c r="K113" s="62">
        <f>июл.25!K113+авг.25!H113-авг.25!G113</f>
        <v>0</v>
      </c>
    </row>
    <row r="114" spans="1:11" x14ac:dyDescent="0.25">
      <c r="A114" s="111"/>
      <c r="B114" s="109">
        <v>109</v>
      </c>
      <c r="C114" s="12"/>
      <c r="D114" s="12"/>
      <c r="E114" s="13">
        <f t="shared" si="2"/>
        <v>0</v>
      </c>
      <c r="F114" s="13">
        <v>8.25</v>
      </c>
      <c r="G114" s="12">
        <f t="shared" si="3"/>
        <v>0</v>
      </c>
      <c r="H114" s="79"/>
      <c r="I114" s="109"/>
      <c r="J114" s="50"/>
      <c r="K114" s="62">
        <f>июл.25!K114+авг.25!H114-авг.25!G114</f>
        <v>0</v>
      </c>
    </row>
    <row r="115" spans="1:11" x14ac:dyDescent="0.25">
      <c r="A115" s="115"/>
      <c r="B115" s="109">
        <v>110</v>
      </c>
      <c r="C115" s="12">
        <v>7490</v>
      </c>
      <c r="D115" s="12">
        <v>7551</v>
      </c>
      <c r="E115" s="13">
        <f t="shared" si="2"/>
        <v>61</v>
      </c>
      <c r="F115" s="13">
        <v>8.25</v>
      </c>
      <c r="G115" s="12">
        <f t="shared" si="3"/>
        <v>503.25</v>
      </c>
      <c r="H115" s="79"/>
      <c r="I115" s="109"/>
      <c r="J115" s="50"/>
      <c r="K115" s="62">
        <f>июл.25!K115+авг.25!H115-авг.25!G115</f>
        <v>-2248.98</v>
      </c>
    </row>
    <row r="116" spans="1:11" x14ac:dyDescent="0.25">
      <c r="A116" s="111"/>
      <c r="B116" s="109">
        <v>111</v>
      </c>
      <c r="C116" s="12">
        <v>19989</v>
      </c>
      <c r="D116" s="12">
        <v>20317</v>
      </c>
      <c r="E116" s="13">
        <f t="shared" si="2"/>
        <v>328</v>
      </c>
      <c r="F116" s="13">
        <v>8.25</v>
      </c>
      <c r="G116" s="12">
        <f t="shared" si="3"/>
        <v>2706</v>
      </c>
      <c r="H116" s="79"/>
      <c r="I116" s="109"/>
      <c r="J116" s="50"/>
      <c r="K116" s="62">
        <f>июл.25!K116+авг.25!H116-авг.25!G116</f>
        <v>-2342.3199999999993</v>
      </c>
    </row>
    <row r="117" spans="1:11" x14ac:dyDescent="0.25">
      <c r="A117" s="111"/>
      <c r="B117" s="109">
        <v>112</v>
      </c>
      <c r="C117" s="12">
        <v>6655</v>
      </c>
      <c r="D117" s="12">
        <v>6655</v>
      </c>
      <c r="E117" s="13">
        <f t="shared" si="2"/>
        <v>0</v>
      </c>
      <c r="F117" s="13">
        <v>8.25</v>
      </c>
      <c r="G117" s="12">
        <f t="shared" si="3"/>
        <v>0</v>
      </c>
      <c r="H117" s="79"/>
      <c r="I117" s="109"/>
      <c r="J117" s="50"/>
      <c r="K117" s="62">
        <f>июл.25!K117+авг.25!H117-авг.25!G117</f>
        <v>0</v>
      </c>
    </row>
    <row r="118" spans="1:11" x14ac:dyDescent="0.25">
      <c r="A118" s="111"/>
      <c r="B118" s="109">
        <v>113</v>
      </c>
      <c r="C118" s="12">
        <v>12772</v>
      </c>
      <c r="D118" s="12">
        <v>12925</v>
      </c>
      <c r="E118" s="13">
        <f t="shared" si="2"/>
        <v>153</v>
      </c>
      <c r="F118" s="13">
        <v>8.25</v>
      </c>
      <c r="G118" s="12">
        <f t="shared" si="3"/>
        <v>1262.25</v>
      </c>
      <c r="H118" s="79"/>
      <c r="I118" s="109"/>
      <c r="J118" s="50"/>
      <c r="K118" s="62">
        <f>июл.25!K118+авг.25!H118-авг.25!G118</f>
        <v>9479.3200000000033</v>
      </c>
    </row>
    <row r="119" spans="1:11" x14ac:dyDescent="0.25">
      <c r="A119" s="111"/>
      <c r="B119" s="109">
        <v>114</v>
      </c>
      <c r="C119" s="12"/>
      <c r="D119" s="12"/>
      <c r="E119" s="13">
        <f t="shared" si="2"/>
        <v>0</v>
      </c>
      <c r="F119" s="13">
        <v>8.25</v>
      </c>
      <c r="G119" s="12">
        <f t="shared" si="3"/>
        <v>0</v>
      </c>
      <c r="H119" s="79"/>
      <c r="I119" s="109"/>
      <c r="J119" s="50"/>
      <c r="K119" s="62">
        <f>июл.25!K119+авг.25!H119-авг.25!G119</f>
        <v>0</v>
      </c>
    </row>
    <row r="120" spans="1:11" x14ac:dyDescent="0.25">
      <c r="A120" s="15"/>
      <c r="B120" s="109">
        <v>116</v>
      </c>
      <c r="C120" s="12">
        <v>136942</v>
      </c>
      <c r="D120" s="12">
        <v>137129</v>
      </c>
      <c r="E120" s="13">
        <f t="shared" si="2"/>
        <v>187</v>
      </c>
      <c r="F120" s="68">
        <v>6.19</v>
      </c>
      <c r="G120" s="12">
        <f t="shared" si="3"/>
        <v>1157.53</v>
      </c>
      <c r="H120" s="79"/>
      <c r="I120" s="109"/>
      <c r="J120" s="50"/>
      <c r="K120" s="62">
        <f>июл.25!K120+авг.25!H120-авг.25!G120</f>
        <v>2520.6000000000031</v>
      </c>
    </row>
    <row r="121" spans="1:11" x14ac:dyDescent="0.25">
      <c r="A121" s="111"/>
      <c r="B121" s="109">
        <v>117</v>
      </c>
      <c r="C121" s="12">
        <v>1624</v>
      </c>
      <c r="D121" s="12">
        <v>1983</v>
      </c>
      <c r="E121" s="13">
        <f t="shared" si="2"/>
        <v>359</v>
      </c>
      <c r="F121" s="68">
        <v>6.19</v>
      </c>
      <c r="G121" s="12">
        <f t="shared" si="3"/>
        <v>2222.21</v>
      </c>
      <c r="H121" s="79"/>
      <c r="I121" s="109"/>
      <c r="J121" s="50"/>
      <c r="K121" s="62">
        <f>июл.25!K121+авг.25!H121-авг.25!G121</f>
        <v>14724.120000000003</v>
      </c>
    </row>
    <row r="122" spans="1:11" x14ac:dyDescent="0.25">
      <c r="A122" s="111"/>
      <c r="B122" s="109">
        <v>118</v>
      </c>
      <c r="C122" s="12">
        <v>41914</v>
      </c>
      <c r="D122" s="12">
        <v>42547</v>
      </c>
      <c r="E122" s="13">
        <f t="shared" si="2"/>
        <v>633</v>
      </c>
      <c r="F122" s="68">
        <v>6.19</v>
      </c>
      <c r="G122" s="12">
        <f t="shared" si="3"/>
        <v>3918.2700000000004</v>
      </c>
      <c r="H122" s="79"/>
      <c r="I122" s="109"/>
      <c r="J122" s="50"/>
      <c r="K122" s="62">
        <f>июл.25!K122+авг.25!H122-авг.25!G122</f>
        <v>4997.3300000000017</v>
      </c>
    </row>
    <row r="123" spans="1:11" x14ac:dyDescent="0.25">
      <c r="A123" s="111"/>
      <c r="B123" s="109">
        <v>120</v>
      </c>
      <c r="C123" s="12">
        <v>2825</v>
      </c>
      <c r="D123" s="12">
        <v>3146</v>
      </c>
      <c r="E123" s="13">
        <f t="shared" si="2"/>
        <v>321</v>
      </c>
      <c r="F123" s="13">
        <v>8.25</v>
      </c>
      <c r="G123" s="12">
        <f t="shared" si="3"/>
        <v>2648.25</v>
      </c>
      <c r="H123" s="79">
        <v>9000</v>
      </c>
      <c r="I123" s="109">
        <v>541878</v>
      </c>
      <c r="J123" s="50">
        <v>45893</v>
      </c>
      <c r="K123" s="62">
        <f>июл.25!K123+авг.25!H123-авг.25!G123</f>
        <v>1029.8099999999995</v>
      </c>
    </row>
    <row r="124" spans="1:11" x14ac:dyDescent="0.25">
      <c r="A124" s="111"/>
      <c r="B124" s="109">
        <v>121</v>
      </c>
      <c r="C124" s="12"/>
      <c r="D124" s="12"/>
      <c r="E124" s="13">
        <f t="shared" si="2"/>
        <v>0</v>
      </c>
      <c r="F124" s="13">
        <v>8.25</v>
      </c>
      <c r="G124" s="12">
        <f t="shared" si="3"/>
        <v>0</v>
      </c>
      <c r="H124" s="79"/>
      <c r="I124" s="109"/>
      <c r="J124" s="50"/>
      <c r="K124" s="62">
        <f>июл.25!K124+авг.25!H124-авг.25!G124</f>
        <v>0</v>
      </c>
    </row>
    <row r="125" spans="1:11" x14ac:dyDescent="0.25">
      <c r="A125" s="111"/>
      <c r="B125" s="109">
        <v>122</v>
      </c>
      <c r="C125" s="12">
        <v>22518</v>
      </c>
      <c r="D125" s="12">
        <v>23586</v>
      </c>
      <c r="E125" s="13">
        <f t="shared" si="2"/>
        <v>1068</v>
      </c>
      <c r="F125" s="13">
        <v>8.25</v>
      </c>
      <c r="G125" s="12">
        <f t="shared" si="3"/>
        <v>8811</v>
      </c>
      <c r="H125" s="79"/>
      <c r="I125" s="109"/>
      <c r="J125" s="50"/>
      <c r="K125" s="62">
        <f>июл.25!K125+авг.25!H125-авг.25!G125</f>
        <v>6477.4400000000023</v>
      </c>
    </row>
    <row r="126" spans="1:11" x14ac:dyDescent="0.25">
      <c r="A126" s="111"/>
      <c r="B126" s="109">
        <v>123</v>
      </c>
      <c r="C126" s="12"/>
      <c r="D126" s="12"/>
      <c r="E126" s="13">
        <f t="shared" si="2"/>
        <v>0</v>
      </c>
      <c r="F126" s="13">
        <v>8.25</v>
      </c>
      <c r="G126" s="12">
        <f t="shared" si="3"/>
        <v>0</v>
      </c>
      <c r="H126" s="79"/>
      <c r="I126" s="109"/>
      <c r="J126" s="50"/>
      <c r="K126" s="62">
        <f>июл.25!K126+авг.25!H126-авг.25!G126</f>
        <v>0</v>
      </c>
    </row>
    <row r="127" spans="1:11" x14ac:dyDescent="0.25">
      <c r="A127" s="111"/>
      <c r="B127" s="109">
        <v>124</v>
      </c>
      <c r="C127" s="12">
        <v>7589</v>
      </c>
      <c r="D127" s="12">
        <v>7663</v>
      </c>
      <c r="E127" s="13">
        <f t="shared" si="2"/>
        <v>74</v>
      </c>
      <c r="F127" s="13">
        <v>8.25</v>
      </c>
      <c r="G127" s="12">
        <f t="shared" si="3"/>
        <v>610.5</v>
      </c>
      <c r="H127" s="79">
        <v>774.63</v>
      </c>
      <c r="I127" s="109">
        <v>119126</v>
      </c>
      <c r="J127" s="50">
        <v>45873</v>
      </c>
      <c r="K127" s="62">
        <f>июл.25!K127+авг.25!H127-авг.25!G127</f>
        <v>-1683</v>
      </c>
    </row>
    <row r="128" spans="1:11" x14ac:dyDescent="0.25">
      <c r="A128" s="18"/>
      <c r="B128" s="109">
        <v>125</v>
      </c>
      <c r="C128" s="12">
        <v>132</v>
      </c>
      <c r="D128" s="12">
        <v>162</v>
      </c>
      <c r="E128" s="13">
        <f t="shared" si="2"/>
        <v>30</v>
      </c>
      <c r="F128" s="13">
        <v>8.25</v>
      </c>
      <c r="G128" s="12">
        <f t="shared" si="3"/>
        <v>247.5</v>
      </c>
      <c r="H128" s="79"/>
      <c r="I128" s="109"/>
      <c r="J128" s="50"/>
      <c r="K128" s="62">
        <f>июл.25!K128+авг.25!H128-авг.25!G128</f>
        <v>2028.15</v>
      </c>
    </row>
    <row r="129" spans="1:11" x14ac:dyDescent="0.25">
      <c r="A129" s="111"/>
      <c r="B129" s="109">
        <v>126</v>
      </c>
      <c r="C129" s="12"/>
      <c r="D129" s="12"/>
      <c r="E129" s="13">
        <f t="shared" si="2"/>
        <v>0</v>
      </c>
      <c r="F129" s="13">
        <v>8.25</v>
      </c>
      <c r="G129" s="12">
        <f t="shared" si="3"/>
        <v>0</v>
      </c>
      <c r="H129" s="79"/>
      <c r="I129" s="109"/>
      <c r="J129" s="50"/>
      <c r="K129" s="62">
        <f>июл.25!K129+авг.25!H129-авг.25!G129</f>
        <v>0</v>
      </c>
    </row>
    <row r="130" spans="1:11" x14ac:dyDescent="0.25">
      <c r="A130" s="111"/>
      <c r="B130" s="109" t="s">
        <v>18</v>
      </c>
      <c r="C130" s="12">
        <v>31432</v>
      </c>
      <c r="D130" s="12">
        <v>31660</v>
      </c>
      <c r="E130" s="13">
        <f t="shared" si="2"/>
        <v>228</v>
      </c>
      <c r="F130" s="68">
        <v>6.19</v>
      </c>
      <c r="G130" s="12">
        <f t="shared" si="3"/>
        <v>1411.3200000000002</v>
      </c>
      <c r="H130" s="79"/>
      <c r="I130" s="109"/>
      <c r="J130" s="50"/>
      <c r="K130" s="62">
        <f>июл.25!K130+авг.25!H130-авг.25!G130</f>
        <v>7829.9700000000012</v>
      </c>
    </row>
    <row r="131" spans="1:11" x14ac:dyDescent="0.25">
      <c r="A131" s="111"/>
      <c r="B131" s="109" t="s">
        <v>19</v>
      </c>
      <c r="C131" s="12">
        <v>10851</v>
      </c>
      <c r="D131" s="12">
        <v>10996</v>
      </c>
      <c r="E131" s="13">
        <f t="shared" si="2"/>
        <v>145</v>
      </c>
      <c r="F131" s="68">
        <v>6.19</v>
      </c>
      <c r="G131" s="12">
        <f t="shared" si="3"/>
        <v>897.55000000000007</v>
      </c>
      <c r="H131" s="79">
        <v>4000</v>
      </c>
      <c r="I131" s="109">
        <v>717437</v>
      </c>
      <c r="J131" s="50">
        <v>45897</v>
      </c>
      <c r="K131" s="62">
        <f>июл.25!K131+авг.25!H131-авг.25!G131</f>
        <v>7961.6500000000005</v>
      </c>
    </row>
    <row r="132" spans="1:11" x14ac:dyDescent="0.25">
      <c r="A132" s="111"/>
      <c r="B132" s="109">
        <v>129</v>
      </c>
      <c r="C132" s="12">
        <v>6601</v>
      </c>
      <c r="D132" s="12">
        <v>6601</v>
      </c>
      <c r="E132" s="13">
        <f t="shared" si="2"/>
        <v>0</v>
      </c>
      <c r="F132" s="13">
        <v>8.25</v>
      </c>
      <c r="G132" s="12">
        <f t="shared" si="3"/>
        <v>0</v>
      </c>
      <c r="H132" s="79"/>
      <c r="I132" s="109"/>
      <c r="J132" s="50"/>
      <c r="K132" s="62">
        <f>июл.25!K132+авг.25!H132-авг.25!G132</f>
        <v>4139.75</v>
      </c>
    </row>
    <row r="133" spans="1:11" x14ac:dyDescent="0.25">
      <c r="A133" s="111"/>
      <c r="B133" s="109">
        <v>130</v>
      </c>
      <c r="C133" s="12">
        <v>309</v>
      </c>
      <c r="D133" s="12">
        <v>357</v>
      </c>
      <c r="E133" s="13">
        <f t="shared" si="2"/>
        <v>48</v>
      </c>
      <c r="F133" s="13">
        <v>8.25</v>
      </c>
      <c r="G133" s="12">
        <f t="shared" si="3"/>
        <v>396</v>
      </c>
      <c r="H133" s="79"/>
      <c r="I133" s="109"/>
      <c r="J133" s="50"/>
      <c r="K133" s="62">
        <f>июл.25!K133+авг.25!H133-авг.25!G133</f>
        <v>-2735.6400000000003</v>
      </c>
    </row>
    <row r="134" spans="1:11" x14ac:dyDescent="0.25">
      <c r="A134" s="111"/>
      <c r="B134" s="109">
        <v>131</v>
      </c>
      <c r="C134" s="12"/>
      <c r="D134" s="12"/>
      <c r="E134" s="13">
        <f t="shared" si="2"/>
        <v>0</v>
      </c>
      <c r="F134" s="13">
        <v>8.25</v>
      </c>
      <c r="G134" s="12">
        <f t="shared" si="3"/>
        <v>0</v>
      </c>
      <c r="H134" s="79"/>
      <c r="I134" s="109"/>
      <c r="J134" s="50"/>
      <c r="K134" s="62">
        <f>июл.25!K134+авг.25!H134-авг.25!G134</f>
        <v>0</v>
      </c>
    </row>
    <row r="135" spans="1:11" x14ac:dyDescent="0.25">
      <c r="A135" s="111"/>
      <c r="B135" s="109">
        <v>132</v>
      </c>
      <c r="C135" s="12"/>
      <c r="D135" s="12"/>
      <c r="E135" s="13">
        <f t="shared" si="2"/>
        <v>0</v>
      </c>
      <c r="F135" s="13">
        <v>8.25</v>
      </c>
      <c r="G135" s="12">
        <f t="shared" si="3"/>
        <v>0</v>
      </c>
      <c r="H135" s="79"/>
      <c r="I135" s="109"/>
      <c r="J135" s="50"/>
      <c r="K135" s="62">
        <f>июл.25!K135+авг.25!H135-авг.25!G135</f>
        <v>0</v>
      </c>
    </row>
    <row r="136" spans="1:11" x14ac:dyDescent="0.25">
      <c r="A136" s="111"/>
      <c r="B136" s="109">
        <v>133</v>
      </c>
      <c r="C136" s="12"/>
      <c r="D136" s="12"/>
      <c r="E136" s="13">
        <f t="shared" si="2"/>
        <v>0</v>
      </c>
      <c r="F136" s="13">
        <v>8.25</v>
      </c>
      <c r="G136" s="12">
        <f t="shared" si="3"/>
        <v>0</v>
      </c>
      <c r="H136" s="79"/>
      <c r="I136" s="109"/>
      <c r="J136" s="50"/>
      <c r="K136" s="62">
        <f>июл.25!K136+авг.25!H136-авг.25!G136</f>
        <v>0</v>
      </c>
    </row>
    <row r="137" spans="1:11" x14ac:dyDescent="0.25">
      <c r="A137" s="111"/>
      <c r="B137" s="109">
        <v>134</v>
      </c>
      <c r="C137" s="12">
        <v>5054</v>
      </c>
      <c r="D137" s="12">
        <v>5321</v>
      </c>
      <c r="E137" s="13">
        <f t="shared" si="2"/>
        <v>267</v>
      </c>
      <c r="F137" s="13">
        <v>8.25</v>
      </c>
      <c r="G137" s="12">
        <f t="shared" si="3"/>
        <v>2202.75</v>
      </c>
      <c r="H137" s="79"/>
      <c r="I137" s="109"/>
      <c r="J137" s="50"/>
      <c r="K137" s="62">
        <f>июл.25!K137+авг.25!H137-авг.25!G137</f>
        <v>-2979.48</v>
      </c>
    </row>
    <row r="138" spans="1:11" x14ac:dyDescent="0.25">
      <c r="A138" s="111"/>
      <c r="B138" s="109">
        <v>135</v>
      </c>
      <c r="C138" s="12">
        <v>62932</v>
      </c>
      <c r="D138" s="12">
        <v>63376</v>
      </c>
      <c r="E138" s="13">
        <f t="shared" si="2"/>
        <v>444</v>
      </c>
      <c r="F138" s="68">
        <v>6.19</v>
      </c>
      <c r="G138" s="12">
        <f t="shared" si="3"/>
        <v>2748.36</v>
      </c>
      <c r="H138" s="79">
        <v>5000</v>
      </c>
      <c r="I138" s="109">
        <v>522212</v>
      </c>
      <c r="J138" s="50">
        <v>45890</v>
      </c>
      <c r="K138" s="62">
        <f>июл.25!K138+авг.25!H138-авг.25!G138</f>
        <v>13045.679999999997</v>
      </c>
    </row>
    <row r="139" spans="1:11" x14ac:dyDescent="0.25">
      <c r="A139" s="111"/>
      <c r="B139" s="109">
        <v>136</v>
      </c>
      <c r="C139" s="12"/>
      <c r="D139" s="12"/>
      <c r="E139" s="13">
        <f t="shared" ref="E139:E202" si="4">D139-C139</f>
        <v>0</v>
      </c>
      <c r="F139" s="13">
        <v>8.25</v>
      </c>
      <c r="G139" s="12">
        <f t="shared" ref="G139:G202" si="5">F139*E139</f>
        <v>0</v>
      </c>
      <c r="H139" s="79"/>
      <c r="I139" s="109"/>
      <c r="J139" s="50"/>
      <c r="K139" s="62">
        <f>июл.25!K139+авг.25!H139-авг.25!G139</f>
        <v>0</v>
      </c>
    </row>
    <row r="140" spans="1:11" x14ac:dyDescent="0.25">
      <c r="A140" s="111"/>
      <c r="B140" s="109">
        <v>137</v>
      </c>
      <c r="C140" s="12">
        <v>1421</v>
      </c>
      <c r="D140" s="12">
        <v>1497</v>
      </c>
      <c r="E140" s="13">
        <f t="shared" si="4"/>
        <v>76</v>
      </c>
      <c r="F140" s="13">
        <v>8.25</v>
      </c>
      <c r="G140" s="12">
        <f t="shared" si="5"/>
        <v>627</v>
      </c>
      <c r="H140" s="79">
        <v>500</v>
      </c>
      <c r="I140" s="109">
        <v>606164</v>
      </c>
      <c r="J140" s="50">
        <v>45880</v>
      </c>
      <c r="K140" s="62">
        <f>июл.25!K140+авг.25!H140-авг.25!G140</f>
        <v>-733.89</v>
      </c>
    </row>
    <row r="141" spans="1:11" x14ac:dyDescent="0.25">
      <c r="A141" s="15"/>
      <c r="B141" s="109">
        <v>138</v>
      </c>
      <c r="C141" s="12">
        <v>6595</v>
      </c>
      <c r="D141" s="12">
        <v>6787</v>
      </c>
      <c r="E141" s="13">
        <f t="shared" si="4"/>
        <v>192</v>
      </c>
      <c r="F141" s="68">
        <v>6.19</v>
      </c>
      <c r="G141" s="12">
        <f t="shared" si="5"/>
        <v>1188.48</v>
      </c>
      <c r="H141" s="79"/>
      <c r="I141" s="109"/>
      <c r="J141" s="50"/>
      <c r="K141" s="62">
        <f>июл.25!K141+авг.25!H141-авг.25!G141</f>
        <v>-721.76000000000033</v>
      </c>
    </row>
    <row r="142" spans="1:11" x14ac:dyDescent="0.25">
      <c r="A142" s="15"/>
      <c r="B142" s="109">
        <v>139</v>
      </c>
      <c r="C142" s="12"/>
      <c r="D142" s="12"/>
      <c r="E142" s="13">
        <f t="shared" si="4"/>
        <v>0</v>
      </c>
      <c r="F142" s="13">
        <v>8.25</v>
      </c>
      <c r="G142" s="12">
        <f t="shared" si="5"/>
        <v>0</v>
      </c>
      <c r="H142" s="79"/>
      <c r="I142" s="109"/>
      <c r="J142" s="50"/>
      <c r="K142" s="62">
        <f>июл.25!K142+авг.25!H142-авг.25!G142</f>
        <v>0</v>
      </c>
    </row>
    <row r="143" spans="1:11" x14ac:dyDescent="0.25">
      <c r="A143" s="111"/>
      <c r="B143" s="109">
        <v>140</v>
      </c>
      <c r="C143" s="12">
        <v>5333</v>
      </c>
      <c r="D143" s="12">
        <v>5369</v>
      </c>
      <c r="E143" s="13">
        <f t="shared" si="4"/>
        <v>36</v>
      </c>
      <c r="F143" s="68">
        <v>6.19</v>
      </c>
      <c r="G143" s="12">
        <f t="shared" si="5"/>
        <v>222.84</v>
      </c>
      <c r="H143" s="79">
        <v>2000</v>
      </c>
      <c r="I143" s="109">
        <v>973768</v>
      </c>
      <c r="J143" s="50">
        <v>45883</v>
      </c>
      <c r="K143" s="62">
        <f>июл.25!K143+авг.25!H143-авг.25!G143</f>
        <v>10.780000000000115</v>
      </c>
    </row>
    <row r="144" spans="1:11" x14ac:dyDescent="0.25">
      <c r="A144" s="111"/>
      <c r="B144" s="109">
        <v>141</v>
      </c>
      <c r="C144" s="12">
        <v>140</v>
      </c>
      <c r="D144" s="12">
        <v>140</v>
      </c>
      <c r="E144" s="13">
        <f t="shared" si="4"/>
        <v>0</v>
      </c>
      <c r="F144" s="13">
        <v>8.25</v>
      </c>
      <c r="G144" s="12">
        <f t="shared" si="5"/>
        <v>0</v>
      </c>
      <c r="H144" s="79"/>
      <c r="I144" s="109"/>
      <c r="J144" s="50"/>
      <c r="K144" s="62">
        <f>июл.25!K144+авг.25!H144-авг.25!G144</f>
        <v>0</v>
      </c>
    </row>
    <row r="145" spans="1:11" x14ac:dyDescent="0.25">
      <c r="A145" s="111"/>
      <c r="B145" s="109">
        <v>142</v>
      </c>
      <c r="C145" s="12"/>
      <c r="D145" s="12"/>
      <c r="E145" s="13">
        <f t="shared" si="4"/>
        <v>0</v>
      </c>
      <c r="F145" s="13">
        <v>8.25</v>
      </c>
      <c r="G145" s="12">
        <f t="shared" si="5"/>
        <v>0</v>
      </c>
      <c r="H145" s="79"/>
      <c r="I145" s="109"/>
      <c r="J145" s="50"/>
      <c r="K145" s="62">
        <f>июл.25!K145+авг.25!H145-авг.25!G145</f>
        <v>0</v>
      </c>
    </row>
    <row r="146" spans="1:11" x14ac:dyDescent="0.25">
      <c r="A146" s="111"/>
      <c r="B146" s="109">
        <v>143</v>
      </c>
      <c r="C146" s="12">
        <v>9141</v>
      </c>
      <c r="D146" s="12">
        <v>9398</v>
      </c>
      <c r="E146" s="13">
        <f t="shared" si="4"/>
        <v>257</v>
      </c>
      <c r="F146" s="68">
        <v>6.19</v>
      </c>
      <c r="G146" s="12">
        <f t="shared" si="5"/>
        <v>1590.8300000000002</v>
      </c>
      <c r="H146" s="79">
        <v>1266.8699999999999</v>
      </c>
      <c r="I146" s="109">
        <v>132615</v>
      </c>
      <c r="J146" s="50">
        <v>45886</v>
      </c>
      <c r="K146" s="62">
        <f>июл.25!K146+авг.25!H146-авг.25!G146</f>
        <v>-6040.3799999999992</v>
      </c>
    </row>
    <row r="147" spans="1:11" x14ac:dyDescent="0.25">
      <c r="A147" s="111"/>
      <c r="B147" s="109">
        <v>144</v>
      </c>
      <c r="C147" s="12">
        <v>6371</v>
      </c>
      <c r="D147" s="12">
        <v>6577</v>
      </c>
      <c r="E147" s="13">
        <f t="shared" si="4"/>
        <v>206</v>
      </c>
      <c r="F147" s="13">
        <v>8.25</v>
      </c>
      <c r="G147" s="12">
        <f t="shared" si="5"/>
        <v>1699.5</v>
      </c>
      <c r="H147" s="79"/>
      <c r="I147" s="109"/>
      <c r="J147" s="50"/>
      <c r="K147" s="62">
        <f>июл.25!K147+авг.25!H147-авг.25!G147</f>
        <v>-8599.56</v>
      </c>
    </row>
    <row r="148" spans="1:11" x14ac:dyDescent="0.25">
      <c r="A148" s="111"/>
      <c r="B148" s="109">
        <v>145</v>
      </c>
      <c r="C148" s="12"/>
      <c r="D148" s="12"/>
      <c r="E148" s="13">
        <f t="shared" si="4"/>
        <v>0</v>
      </c>
      <c r="F148" s="13">
        <v>8.25</v>
      </c>
      <c r="G148" s="12">
        <f t="shared" si="5"/>
        <v>0</v>
      </c>
      <c r="H148" s="79"/>
      <c r="I148" s="109"/>
      <c r="J148" s="50"/>
      <c r="K148" s="62">
        <f>июл.25!K148+авг.25!H148-авг.25!G148</f>
        <v>0</v>
      </c>
    </row>
    <row r="149" spans="1:11" x14ac:dyDescent="0.25">
      <c r="A149" s="111"/>
      <c r="B149" s="109">
        <v>146</v>
      </c>
      <c r="C149" s="12"/>
      <c r="D149" s="12"/>
      <c r="E149" s="13">
        <f t="shared" si="4"/>
        <v>0</v>
      </c>
      <c r="F149" s="13">
        <v>8.25</v>
      </c>
      <c r="G149" s="12">
        <f t="shared" si="5"/>
        <v>0</v>
      </c>
      <c r="H149" s="79"/>
      <c r="I149" s="109"/>
      <c r="J149" s="50"/>
      <c r="K149" s="62">
        <f>июл.25!K149+авг.25!H149-авг.25!G149</f>
        <v>0</v>
      </c>
    </row>
    <row r="150" spans="1:11" x14ac:dyDescent="0.25">
      <c r="A150" s="111"/>
      <c r="B150" s="109">
        <v>147</v>
      </c>
      <c r="C150" s="12">
        <v>287</v>
      </c>
      <c r="D150" s="12">
        <v>287</v>
      </c>
      <c r="E150" s="13">
        <f t="shared" si="4"/>
        <v>0</v>
      </c>
      <c r="F150" s="13">
        <v>8.25</v>
      </c>
      <c r="G150" s="12">
        <f t="shared" si="5"/>
        <v>0</v>
      </c>
      <c r="H150" s="79"/>
      <c r="I150" s="109"/>
      <c r="J150" s="50"/>
      <c r="K150" s="62">
        <f>июл.25!K150+авг.25!H150-авг.25!G150</f>
        <v>0</v>
      </c>
    </row>
    <row r="151" spans="1:11" x14ac:dyDescent="0.25">
      <c r="A151" s="111"/>
      <c r="B151" s="109" t="s">
        <v>20</v>
      </c>
      <c r="C151" s="12">
        <v>24202</v>
      </c>
      <c r="D151" s="12">
        <v>24248</v>
      </c>
      <c r="E151" s="13">
        <f t="shared" si="4"/>
        <v>46</v>
      </c>
      <c r="F151" s="13">
        <v>8.25</v>
      </c>
      <c r="G151" s="12">
        <f t="shared" si="5"/>
        <v>379.5</v>
      </c>
      <c r="H151" s="79"/>
      <c r="I151" s="109"/>
      <c r="J151" s="50"/>
      <c r="K151" s="62">
        <f>июл.25!K151+авг.25!H151-авг.25!G151</f>
        <v>-1838.35</v>
      </c>
    </row>
    <row r="152" spans="1:11" x14ac:dyDescent="0.25">
      <c r="A152" s="111"/>
      <c r="B152" s="109">
        <v>149</v>
      </c>
      <c r="C152" s="12">
        <v>360</v>
      </c>
      <c r="D152" s="12">
        <v>360</v>
      </c>
      <c r="E152" s="13">
        <f t="shared" si="4"/>
        <v>0</v>
      </c>
      <c r="F152" s="13">
        <v>8.25</v>
      </c>
      <c r="G152" s="12">
        <f t="shared" si="5"/>
        <v>0</v>
      </c>
      <c r="H152" s="79"/>
      <c r="I152" s="109"/>
      <c r="J152" s="50"/>
      <c r="K152" s="62">
        <f>июл.25!K152+авг.25!H152-авг.25!G152</f>
        <v>0</v>
      </c>
    </row>
    <row r="153" spans="1:11" x14ac:dyDescent="0.25">
      <c r="A153" s="111"/>
      <c r="B153" s="109">
        <v>150</v>
      </c>
      <c r="C153" s="12">
        <v>10383</v>
      </c>
      <c r="D153" s="12">
        <v>10383</v>
      </c>
      <c r="E153" s="13">
        <f t="shared" si="4"/>
        <v>0</v>
      </c>
      <c r="F153" s="13">
        <v>8.25</v>
      </c>
      <c r="G153" s="12">
        <f t="shared" si="5"/>
        <v>0</v>
      </c>
      <c r="H153" s="79"/>
      <c r="I153" s="109"/>
      <c r="J153" s="50"/>
      <c r="K153" s="62">
        <f>июл.25!K153+авг.25!H153-авг.25!G153</f>
        <v>0</v>
      </c>
    </row>
    <row r="154" spans="1:11" x14ac:dyDescent="0.25">
      <c r="A154" s="19"/>
      <c r="B154" s="109">
        <v>151</v>
      </c>
      <c r="C154" s="12">
        <v>606</v>
      </c>
      <c r="D154" s="12">
        <v>630</v>
      </c>
      <c r="E154" s="13">
        <f t="shared" si="4"/>
        <v>24</v>
      </c>
      <c r="F154" s="13">
        <v>8.25</v>
      </c>
      <c r="G154" s="12">
        <f t="shared" si="5"/>
        <v>198</v>
      </c>
      <c r="H154" s="79"/>
      <c r="I154" s="109"/>
      <c r="J154" s="50"/>
      <c r="K154" s="62">
        <f>июл.25!K154+авг.25!H154-авг.25!G154</f>
        <v>-902.66</v>
      </c>
    </row>
    <row r="155" spans="1:11" x14ac:dyDescent="0.25">
      <c r="A155" s="111"/>
      <c r="B155" s="109">
        <v>152</v>
      </c>
      <c r="C155" s="12">
        <v>2451</v>
      </c>
      <c r="D155" s="12">
        <v>2529</v>
      </c>
      <c r="E155" s="13">
        <f t="shared" si="4"/>
        <v>78</v>
      </c>
      <c r="F155" s="70">
        <v>6.19</v>
      </c>
      <c r="G155" s="12">
        <f t="shared" si="5"/>
        <v>482.82000000000005</v>
      </c>
      <c r="H155" s="79"/>
      <c r="I155" s="109"/>
      <c r="J155" s="50"/>
      <c r="K155" s="62">
        <f>июл.25!K155+авг.25!H155-авг.25!G155</f>
        <v>-1812.4700000000003</v>
      </c>
    </row>
    <row r="156" spans="1:11" x14ac:dyDescent="0.25">
      <c r="A156" s="111"/>
      <c r="B156" s="109">
        <v>153</v>
      </c>
      <c r="C156" s="12">
        <v>36482</v>
      </c>
      <c r="D156" s="12">
        <v>36834</v>
      </c>
      <c r="E156" s="13">
        <f t="shared" si="4"/>
        <v>352</v>
      </c>
      <c r="F156" s="70">
        <v>0</v>
      </c>
      <c r="G156" s="12">
        <f t="shared" si="5"/>
        <v>0</v>
      </c>
      <c r="H156" s="79"/>
      <c r="I156" s="109"/>
      <c r="J156" s="50"/>
      <c r="K156" s="62">
        <f>июл.25!K156+авг.25!H156-авг.25!G156</f>
        <v>9915.01</v>
      </c>
    </row>
    <row r="157" spans="1:11" x14ac:dyDescent="0.25">
      <c r="A157" s="111"/>
      <c r="B157" s="109">
        <v>154</v>
      </c>
      <c r="C157" s="12"/>
      <c r="D157" s="12"/>
      <c r="E157" s="13">
        <f t="shared" si="4"/>
        <v>0</v>
      </c>
      <c r="F157" s="13">
        <v>8.25</v>
      </c>
      <c r="G157" s="12">
        <f t="shared" si="5"/>
        <v>0</v>
      </c>
      <c r="H157" s="79"/>
      <c r="I157" s="109"/>
      <c r="J157" s="50"/>
      <c r="K157" s="62">
        <f>июл.25!K157+авг.25!H157-авг.25!G157</f>
        <v>0</v>
      </c>
    </row>
    <row r="158" spans="1:11" x14ac:dyDescent="0.25">
      <c r="A158" s="111"/>
      <c r="B158" s="109">
        <v>155</v>
      </c>
      <c r="C158" s="12">
        <v>1357</v>
      </c>
      <c r="D158" s="12">
        <v>1357</v>
      </c>
      <c r="E158" s="13">
        <f t="shared" si="4"/>
        <v>0</v>
      </c>
      <c r="F158" s="13">
        <v>8.25</v>
      </c>
      <c r="G158" s="12">
        <f t="shared" si="5"/>
        <v>0</v>
      </c>
      <c r="H158" s="79"/>
      <c r="I158" s="109"/>
      <c r="J158" s="50"/>
      <c r="K158" s="62">
        <f>июл.25!K158+авг.25!H158-авг.25!G158</f>
        <v>-16.5</v>
      </c>
    </row>
    <row r="159" spans="1:11" x14ac:dyDescent="0.25">
      <c r="A159" s="111"/>
      <c r="B159" s="109">
        <v>156</v>
      </c>
      <c r="C159" s="12">
        <v>45560</v>
      </c>
      <c r="D159" s="12">
        <v>46070</v>
      </c>
      <c r="E159" s="13">
        <f t="shared" si="4"/>
        <v>510</v>
      </c>
      <c r="F159" s="68">
        <v>6.19</v>
      </c>
      <c r="G159" s="12">
        <f t="shared" si="5"/>
        <v>3156.9</v>
      </c>
      <c r="H159" s="79"/>
      <c r="I159" s="109"/>
      <c r="J159" s="50"/>
      <c r="K159" s="62">
        <f>июл.25!K159+авг.25!H159-авг.25!G159</f>
        <v>-3892.0400000000004</v>
      </c>
    </row>
    <row r="160" spans="1:11" x14ac:dyDescent="0.25">
      <c r="A160" s="111"/>
      <c r="B160" s="109">
        <v>157</v>
      </c>
      <c r="C160" s="12">
        <v>8086</v>
      </c>
      <c r="D160" s="12">
        <v>8184</v>
      </c>
      <c r="E160" s="13">
        <f t="shared" si="4"/>
        <v>98</v>
      </c>
      <c r="F160" s="68">
        <v>6.19</v>
      </c>
      <c r="G160" s="12">
        <f t="shared" si="5"/>
        <v>606.62</v>
      </c>
      <c r="H160" s="79"/>
      <c r="I160" s="109"/>
      <c r="J160" s="50"/>
      <c r="K160" s="62">
        <f>июл.25!K160+авг.25!H160-авг.25!G160</f>
        <v>-1203.5</v>
      </c>
    </row>
    <row r="161" spans="1:11" x14ac:dyDescent="0.25">
      <c r="A161" s="111"/>
      <c r="B161" s="109">
        <v>158</v>
      </c>
      <c r="C161" s="12">
        <v>1273</v>
      </c>
      <c r="D161" s="12">
        <v>1299</v>
      </c>
      <c r="E161" s="13">
        <f t="shared" si="4"/>
        <v>26</v>
      </c>
      <c r="F161" s="13">
        <v>8.25</v>
      </c>
      <c r="G161" s="12">
        <f t="shared" si="5"/>
        <v>214.5</v>
      </c>
      <c r="H161" s="79"/>
      <c r="I161" s="109"/>
      <c r="J161" s="50"/>
      <c r="K161" s="62">
        <f>июл.25!K161+авг.25!H161-авг.25!G161</f>
        <v>-1603.7</v>
      </c>
    </row>
    <row r="162" spans="1:11" x14ac:dyDescent="0.25">
      <c r="A162" s="111"/>
      <c r="B162" s="109">
        <v>159</v>
      </c>
      <c r="C162" s="12">
        <v>1565</v>
      </c>
      <c r="D162" s="12">
        <v>1595</v>
      </c>
      <c r="E162" s="13">
        <f t="shared" si="4"/>
        <v>30</v>
      </c>
      <c r="F162" s="13">
        <v>8.25</v>
      </c>
      <c r="G162" s="12">
        <f t="shared" si="5"/>
        <v>247.5</v>
      </c>
      <c r="H162" s="79"/>
      <c r="I162" s="109"/>
      <c r="J162" s="50"/>
      <c r="K162" s="62">
        <f>июл.25!K162+авг.25!H162-авг.25!G162</f>
        <v>3347.16</v>
      </c>
    </row>
    <row r="163" spans="1:11" x14ac:dyDescent="0.25">
      <c r="A163" s="111"/>
      <c r="B163" s="109">
        <v>160</v>
      </c>
      <c r="C163" s="12">
        <v>2890</v>
      </c>
      <c r="D163" s="12">
        <v>2890</v>
      </c>
      <c r="E163" s="13">
        <f t="shared" si="4"/>
        <v>0</v>
      </c>
      <c r="F163" s="13">
        <v>8.25</v>
      </c>
      <c r="G163" s="12">
        <f t="shared" si="5"/>
        <v>0</v>
      </c>
      <c r="H163" s="79"/>
      <c r="I163" s="109"/>
      <c r="J163" s="50"/>
      <c r="K163" s="62">
        <f>июл.25!K163+авг.25!H163-авг.25!G163</f>
        <v>0</v>
      </c>
    </row>
    <row r="164" spans="1:11" x14ac:dyDescent="0.25">
      <c r="A164" s="66"/>
      <c r="B164" s="109">
        <v>161</v>
      </c>
      <c r="C164" s="12"/>
      <c r="D164" s="12"/>
      <c r="E164" s="13">
        <f t="shared" si="4"/>
        <v>0</v>
      </c>
      <c r="F164" s="13">
        <v>8.25</v>
      </c>
      <c r="G164" s="12">
        <f t="shared" si="5"/>
        <v>0</v>
      </c>
      <c r="H164" s="79"/>
      <c r="I164" s="109"/>
      <c r="J164" s="50"/>
      <c r="K164" s="62">
        <f>июл.25!K164+авг.25!H164-авг.25!G164</f>
        <v>0</v>
      </c>
    </row>
    <row r="165" spans="1:11" x14ac:dyDescent="0.25">
      <c r="A165" s="111"/>
      <c r="B165" s="109">
        <v>162</v>
      </c>
      <c r="C165" s="12">
        <v>6116</v>
      </c>
      <c r="D165" s="12">
        <v>6324</v>
      </c>
      <c r="E165" s="13">
        <f t="shared" si="4"/>
        <v>208</v>
      </c>
      <c r="F165" s="13">
        <v>8.25</v>
      </c>
      <c r="G165" s="12">
        <f t="shared" si="5"/>
        <v>1716</v>
      </c>
      <c r="H165" s="79"/>
      <c r="I165" s="109"/>
      <c r="J165" s="50"/>
      <c r="K165" s="62">
        <f>июл.25!K165+авг.25!H165-авг.25!G165</f>
        <v>-749.87999999999965</v>
      </c>
    </row>
    <row r="166" spans="1:11" x14ac:dyDescent="0.25">
      <c r="A166" s="111"/>
      <c r="B166" s="109" t="s">
        <v>21</v>
      </c>
      <c r="C166" s="12">
        <v>82302</v>
      </c>
      <c r="D166" s="12">
        <v>82830</v>
      </c>
      <c r="E166" s="13">
        <f t="shared" si="4"/>
        <v>528</v>
      </c>
      <c r="F166" s="68">
        <v>6.19</v>
      </c>
      <c r="G166" s="12">
        <f t="shared" si="5"/>
        <v>3268.32</v>
      </c>
      <c r="H166" s="79"/>
      <c r="I166" s="109"/>
      <c r="J166" s="50"/>
      <c r="K166" s="62">
        <f>июл.25!K166+авг.25!H166-авг.25!G166</f>
        <v>16226.71</v>
      </c>
    </row>
    <row r="167" spans="1:11" x14ac:dyDescent="0.25">
      <c r="A167" s="111"/>
      <c r="B167" s="109">
        <v>164</v>
      </c>
      <c r="C167" s="12">
        <v>634</v>
      </c>
      <c r="D167" s="12">
        <v>657</v>
      </c>
      <c r="E167" s="13">
        <f t="shared" si="4"/>
        <v>23</v>
      </c>
      <c r="F167" s="13">
        <v>8.25</v>
      </c>
      <c r="G167" s="12">
        <f t="shared" si="5"/>
        <v>189.75</v>
      </c>
      <c r="H167" s="79"/>
      <c r="I167" s="109"/>
      <c r="J167" s="50"/>
      <c r="K167" s="62">
        <f>июл.25!K167+авг.25!H167-авг.25!G167</f>
        <v>-4835.1600000000008</v>
      </c>
    </row>
    <row r="168" spans="1:11" x14ac:dyDescent="0.25">
      <c r="A168" s="111"/>
      <c r="B168" s="109">
        <v>165</v>
      </c>
      <c r="C168" s="12">
        <v>32268</v>
      </c>
      <c r="D168" s="12">
        <v>32268</v>
      </c>
      <c r="E168" s="13">
        <f t="shared" si="4"/>
        <v>0</v>
      </c>
      <c r="F168" s="13">
        <v>8.25</v>
      </c>
      <c r="G168" s="12">
        <f t="shared" si="5"/>
        <v>0</v>
      </c>
      <c r="H168" s="79"/>
      <c r="I168" s="109"/>
      <c r="J168" s="50"/>
      <c r="K168" s="62">
        <f>июл.25!K168+авг.25!H168-авг.25!G168</f>
        <v>0</v>
      </c>
    </row>
    <row r="169" spans="1:11" x14ac:dyDescent="0.25">
      <c r="A169" s="111"/>
      <c r="B169" s="109">
        <v>166</v>
      </c>
      <c r="C169" s="12"/>
      <c r="D169" s="12"/>
      <c r="E169" s="13">
        <f t="shared" si="4"/>
        <v>0</v>
      </c>
      <c r="F169" s="13">
        <v>8.25</v>
      </c>
      <c r="G169" s="12">
        <f t="shared" si="5"/>
        <v>0</v>
      </c>
      <c r="H169" s="79"/>
      <c r="I169" s="109"/>
      <c r="J169" s="50"/>
      <c r="K169" s="62">
        <f>июл.25!K169+авг.25!H169-авг.25!G169</f>
        <v>0</v>
      </c>
    </row>
    <row r="170" spans="1:11" x14ac:dyDescent="0.25">
      <c r="A170" s="111"/>
      <c r="B170" s="109">
        <v>167</v>
      </c>
      <c r="C170" s="12"/>
      <c r="D170" s="12"/>
      <c r="E170" s="13">
        <f t="shared" si="4"/>
        <v>0</v>
      </c>
      <c r="F170" s="13">
        <v>8.25</v>
      </c>
      <c r="G170" s="12">
        <f t="shared" si="5"/>
        <v>0</v>
      </c>
      <c r="H170" s="79"/>
      <c r="I170" s="109"/>
      <c r="J170" s="50"/>
      <c r="K170" s="62">
        <f>июл.25!K170+авг.25!H170-авг.25!G170</f>
        <v>0</v>
      </c>
    </row>
    <row r="171" spans="1:11" x14ac:dyDescent="0.25">
      <c r="A171" s="111"/>
      <c r="B171" s="109">
        <v>168</v>
      </c>
      <c r="C171" s="12">
        <v>20494</v>
      </c>
      <c r="D171" s="12">
        <v>20749</v>
      </c>
      <c r="E171" s="13">
        <f t="shared" si="4"/>
        <v>255</v>
      </c>
      <c r="F171" s="13">
        <v>8.25</v>
      </c>
      <c r="G171" s="12">
        <f t="shared" si="5"/>
        <v>2103.75</v>
      </c>
      <c r="H171" s="79"/>
      <c r="I171" s="109"/>
      <c r="J171" s="50"/>
      <c r="K171" s="62">
        <f>июл.25!K171+авг.25!H171-авг.25!G171</f>
        <v>-3986.5899999999992</v>
      </c>
    </row>
    <row r="172" spans="1:11" x14ac:dyDescent="0.25">
      <c r="A172" s="111"/>
      <c r="B172" s="109">
        <v>169</v>
      </c>
      <c r="C172" s="12"/>
      <c r="D172" s="12"/>
      <c r="E172" s="13">
        <f t="shared" si="4"/>
        <v>0</v>
      </c>
      <c r="F172" s="13">
        <v>8.25</v>
      </c>
      <c r="G172" s="12">
        <f t="shared" si="5"/>
        <v>0</v>
      </c>
      <c r="H172" s="79"/>
      <c r="I172" s="109"/>
      <c r="J172" s="50"/>
      <c r="K172" s="62">
        <f>июл.25!K172+авг.25!H172-авг.25!G172</f>
        <v>0</v>
      </c>
    </row>
    <row r="173" spans="1:11" x14ac:dyDescent="0.25">
      <c r="A173" s="111"/>
      <c r="B173" s="109">
        <v>170</v>
      </c>
      <c r="C173" s="12">
        <v>2289</v>
      </c>
      <c r="D173" s="12">
        <v>2289</v>
      </c>
      <c r="E173" s="13">
        <f t="shared" si="4"/>
        <v>0</v>
      </c>
      <c r="F173" s="13">
        <v>8.25</v>
      </c>
      <c r="G173" s="12">
        <f t="shared" si="5"/>
        <v>0</v>
      </c>
      <c r="H173" s="79"/>
      <c r="I173" s="109"/>
      <c r="J173" s="50"/>
      <c r="K173" s="62">
        <f>июл.25!K173+авг.25!H173-авг.25!G173</f>
        <v>733</v>
      </c>
    </row>
    <row r="174" spans="1:11" x14ac:dyDescent="0.25">
      <c r="A174" s="111"/>
      <c r="B174" s="109">
        <v>171</v>
      </c>
      <c r="C174" s="12">
        <v>24497</v>
      </c>
      <c r="D174" s="12">
        <v>24881</v>
      </c>
      <c r="E174" s="13">
        <f t="shared" si="4"/>
        <v>384</v>
      </c>
      <c r="F174" s="70">
        <v>6.19</v>
      </c>
      <c r="G174" s="12">
        <f t="shared" si="5"/>
        <v>2376.96</v>
      </c>
      <c r="H174" s="79"/>
      <c r="I174" s="109"/>
      <c r="J174" s="50"/>
      <c r="K174" s="62">
        <f>июл.25!K174+авг.25!H174-авг.25!G174</f>
        <v>3879.0099999999993</v>
      </c>
    </row>
    <row r="175" spans="1:11" x14ac:dyDescent="0.25">
      <c r="A175" s="111"/>
      <c r="B175" s="109">
        <v>172</v>
      </c>
      <c r="C175" s="12">
        <v>83267</v>
      </c>
      <c r="D175" s="12">
        <v>83812</v>
      </c>
      <c r="E175" s="13">
        <f t="shared" si="4"/>
        <v>545</v>
      </c>
      <c r="F175" s="13">
        <v>8.25</v>
      </c>
      <c r="G175" s="12">
        <f t="shared" si="5"/>
        <v>4496.25</v>
      </c>
      <c r="H175" s="79"/>
      <c r="I175" s="109"/>
      <c r="J175" s="50"/>
      <c r="K175" s="62">
        <f>июл.25!K175+авг.25!H175-авг.25!G175</f>
        <v>-17781.339999999997</v>
      </c>
    </row>
    <row r="176" spans="1:11" x14ac:dyDescent="0.25">
      <c r="A176" s="111"/>
      <c r="B176" s="109">
        <v>173</v>
      </c>
      <c r="C176" s="12">
        <v>143026</v>
      </c>
      <c r="D176" s="12">
        <v>143479</v>
      </c>
      <c r="E176" s="13">
        <f t="shared" si="4"/>
        <v>453</v>
      </c>
      <c r="F176" s="68">
        <v>6.19</v>
      </c>
      <c r="G176" s="12">
        <f t="shared" si="5"/>
        <v>2804.07</v>
      </c>
      <c r="H176" s="79">
        <v>4300</v>
      </c>
      <c r="I176" s="109">
        <v>195466</v>
      </c>
      <c r="J176" s="50">
        <v>45881</v>
      </c>
      <c r="K176" s="62">
        <f>июл.25!K176+авг.25!H176-авг.25!G176</f>
        <v>5387.0499999999993</v>
      </c>
    </row>
    <row r="177" spans="1:11" x14ac:dyDescent="0.25">
      <c r="A177" s="111"/>
      <c r="B177" s="109">
        <v>174</v>
      </c>
      <c r="C177" s="12">
        <v>5</v>
      </c>
      <c r="D177" s="12">
        <v>5</v>
      </c>
      <c r="E177" s="13">
        <f t="shared" si="4"/>
        <v>0</v>
      </c>
      <c r="F177" s="13">
        <v>8.25</v>
      </c>
      <c r="G177" s="12">
        <f t="shared" si="5"/>
        <v>0</v>
      </c>
      <c r="H177" s="79"/>
      <c r="I177" s="109"/>
      <c r="J177" s="50"/>
      <c r="K177" s="62">
        <f>июл.25!K177+авг.25!H177-авг.25!G177</f>
        <v>0</v>
      </c>
    </row>
    <row r="178" spans="1:11" x14ac:dyDescent="0.25">
      <c r="A178" s="111"/>
      <c r="B178" s="109">
        <f>175</f>
        <v>175</v>
      </c>
      <c r="C178" s="12">
        <v>5617</v>
      </c>
      <c r="D178" s="12">
        <v>5787</v>
      </c>
      <c r="E178" s="13">
        <f t="shared" si="4"/>
        <v>170</v>
      </c>
      <c r="F178" s="13">
        <v>8.25</v>
      </c>
      <c r="G178" s="12">
        <f t="shared" si="5"/>
        <v>1402.5</v>
      </c>
      <c r="H178" s="79"/>
      <c r="I178" s="109"/>
      <c r="J178" s="50"/>
      <c r="K178" s="62">
        <f>июл.25!K178+авг.25!H178-авг.25!G178</f>
        <v>-575.15000000000055</v>
      </c>
    </row>
    <row r="179" spans="1:11" x14ac:dyDescent="0.25">
      <c r="A179" s="111"/>
      <c r="B179" s="109">
        <v>176</v>
      </c>
      <c r="C179" s="12">
        <v>5</v>
      </c>
      <c r="D179" s="12">
        <v>5</v>
      </c>
      <c r="E179" s="13">
        <f t="shared" si="4"/>
        <v>0</v>
      </c>
      <c r="F179" s="13">
        <v>8.25</v>
      </c>
      <c r="G179" s="12">
        <f t="shared" si="5"/>
        <v>0</v>
      </c>
      <c r="H179" s="79"/>
      <c r="I179" s="109"/>
      <c r="J179" s="50"/>
      <c r="K179" s="62">
        <f>июл.25!K179+авг.25!H179-авг.25!G179</f>
        <v>0</v>
      </c>
    </row>
    <row r="180" spans="1:11" x14ac:dyDescent="0.25">
      <c r="A180" s="111"/>
      <c r="B180" s="109">
        <v>177</v>
      </c>
      <c r="C180" s="12">
        <v>13988</v>
      </c>
      <c r="D180" s="12">
        <v>14099</v>
      </c>
      <c r="E180" s="13">
        <f t="shared" si="4"/>
        <v>111</v>
      </c>
      <c r="F180" s="13">
        <v>8.25</v>
      </c>
      <c r="G180" s="12">
        <f t="shared" si="5"/>
        <v>915.75</v>
      </c>
      <c r="H180" s="79"/>
      <c r="I180" s="109"/>
      <c r="J180" s="50"/>
      <c r="K180" s="62">
        <f>июл.25!K180+авг.25!H180-авг.25!G180</f>
        <v>-323.42999999999938</v>
      </c>
    </row>
    <row r="181" spans="1:11" x14ac:dyDescent="0.25">
      <c r="A181" s="111"/>
      <c r="B181" s="109">
        <v>178</v>
      </c>
      <c r="C181" s="12"/>
      <c r="D181" s="12"/>
      <c r="E181" s="13">
        <f t="shared" si="4"/>
        <v>0</v>
      </c>
      <c r="F181" s="13">
        <v>8.25</v>
      </c>
      <c r="G181" s="12">
        <f t="shared" si="5"/>
        <v>0</v>
      </c>
      <c r="H181" s="79"/>
      <c r="I181" s="109"/>
      <c r="J181" s="50"/>
      <c r="K181" s="62">
        <f>июл.25!K181+авг.25!H181-авг.25!G181</f>
        <v>0</v>
      </c>
    </row>
    <row r="182" spans="1:11" x14ac:dyDescent="0.25">
      <c r="A182" s="111"/>
      <c r="B182" s="109">
        <v>179</v>
      </c>
      <c r="C182" s="12"/>
      <c r="D182" s="12"/>
      <c r="E182" s="13">
        <f t="shared" si="4"/>
        <v>0</v>
      </c>
      <c r="F182" s="13">
        <v>8.25</v>
      </c>
      <c r="G182" s="12">
        <f t="shared" si="5"/>
        <v>0</v>
      </c>
      <c r="H182" s="79"/>
      <c r="I182" s="109"/>
      <c r="J182" s="50"/>
      <c r="K182" s="62">
        <f>июл.25!K182+авг.25!H182-авг.25!G182</f>
        <v>0</v>
      </c>
    </row>
    <row r="183" spans="1:11" x14ac:dyDescent="0.25">
      <c r="A183" s="111"/>
      <c r="B183" s="109">
        <v>180</v>
      </c>
      <c r="C183" s="12"/>
      <c r="D183" s="12"/>
      <c r="E183" s="13">
        <f t="shared" si="4"/>
        <v>0</v>
      </c>
      <c r="F183" s="13">
        <v>8.25</v>
      </c>
      <c r="G183" s="12">
        <f t="shared" si="5"/>
        <v>0</v>
      </c>
      <c r="H183" s="79"/>
      <c r="I183" s="109"/>
      <c r="J183" s="50"/>
      <c r="K183" s="62">
        <f>июл.25!K183+авг.25!H183-авг.25!G183</f>
        <v>0</v>
      </c>
    </row>
    <row r="184" spans="1:11" x14ac:dyDescent="0.25">
      <c r="A184" s="111"/>
      <c r="B184" s="109">
        <v>181</v>
      </c>
      <c r="C184" s="12">
        <v>348</v>
      </c>
      <c r="D184" s="12">
        <v>348</v>
      </c>
      <c r="E184" s="13">
        <f t="shared" si="4"/>
        <v>0</v>
      </c>
      <c r="F184" s="13">
        <v>8.25</v>
      </c>
      <c r="G184" s="12">
        <f t="shared" si="5"/>
        <v>0</v>
      </c>
      <c r="H184" s="79"/>
      <c r="I184" s="109"/>
      <c r="J184" s="50"/>
      <c r="K184" s="62">
        <f>июл.25!K184+авг.25!H184-авг.25!G184</f>
        <v>-1720.83</v>
      </c>
    </row>
    <row r="185" spans="1:11" x14ac:dyDescent="0.25">
      <c r="A185" s="111"/>
      <c r="B185" s="109">
        <v>182</v>
      </c>
      <c r="C185" s="12"/>
      <c r="D185" s="12"/>
      <c r="E185" s="13">
        <f t="shared" si="4"/>
        <v>0</v>
      </c>
      <c r="F185" s="13">
        <v>8.25</v>
      </c>
      <c r="G185" s="12">
        <f t="shared" si="5"/>
        <v>0</v>
      </c>
      <c r="H185" s="79"/>
      <c r="I185" s="109"/>
      <c r="J185" s="50"/>
      <c r="K185" s="62">
        <f>июл.25!K185+авг.25!H185-авг.25!G185</f>
        <v>0</v>
      </c>
    </row>
    <row r="186" spans="1:11" x14ac:dyDescent="0.25">
      <c r="A186" s="111"/>
      <c r="B186" s="109">
        <v>183</v>
      </c>
      <c r="C186" s="12">
        <v>60</v>
      </c>
      <c r="D186" s="12">
        <v>60</v>
      </c>
      <c r="E186" s="13">
        <f t="shared" si="4"/>
        <v>0</v>
      </c>
      <c r="F186" s="13">
        <v>8.25</v>
      </c>
      <c r="G186" s="12">
        <f t="shared" si="5"/>
        <v>0</v>
      </c>
      <c r="H186" s="79"/>
      <c r="I186" s="109"/>
      <c r="J186" s="50"/>
      <c r="K186" s="62">
        <f>июл.25!K186+авг.25!H186-авг.25!G186</f>
        <v>-263.88</v>
      </c>
    </row>
    <row r="187" spans="1:11" x14ac:dyDescent="0.25">
      <c r="A187" s="111"/>
      <c r="B187" s="109">
        <v>184</v>
      </c>
      <c r="C187" s="12"/>
      <c r="D187" s="12"/>
      <c r="E187" s="13">
        <f t="shared" si="4"/>
        <v>0</v>
      </c>
      <c r="F187" s="13">
        <v>8.25</v>
      </c>
      <c r="G187" s="12">
        <f t="shared" si="5"/>
        <v>0</v>
      </c>
      <c r="H187" s="79"/>
      <c r="I187" s="109"/>
      <c r="J187" s="50"/>
      <c r="K187" s="62">
        <f>июл.25!K187+авг.25!H187-авг.25!G187</f>
        <v>0</v>
      </c>
    </row>
    <row r="188" spans="1:11" x14ac:dyDescent="0.25">
      <c r="A188" s="111"/>
      <c r="B188" s="109">
        <v>185</v>
      </c>
      <c r="C188" s="12"/>
      <c r="D188" s="12"/>
      <c r="E188" s="13">
        <f t="shared" si="4"/>
        <v>0</v>
      </c>
      <c r="F188" s="13">
        <v>8.25</v>
      </c>
      <c r="G188" s="12">
        <f t="shared" si="5"/>
        <v>0</v>
      </c>
      <c r="H188" s="79"/>
      <c r="I188" s="109"/>
      <c r="J188" s="50"/>
      <c r="K188" s="62">
        <f>июл.25!K188+авг.25!H188-авг.25!G188</f>
        <v>0</v>
      </c>
    </row>
    <row r="189" spans="1:11" x14ac:dyDescent="0.25">
      <c r="A189" s="111"/>
      <c r="B189" s="109">
        <v>186</v>
      </c>
      <c r="C189" s="12"/>
      <c r="D189" s="12"/>
      <c r="E189" s="13">
        <f t="shared" si="4"/>
        <v>0</v>
      </c>
      <c r="F189" s="13">
        <v>8.25</v>
      </c>
      <c r="G189" s="12">
        <f t="shared" si="5"/>
        <v>0</v>
      </c>
      <c r="H189" s="79"/>
      <c r="I189" s="109"/>
      <c r="J189" s="50"/>
      <c r="K189" s="62">
        <f>июл.25!K189+авг.25!H189-авг.25!G189</f>
        <v>0</v>
      </c>
    </row>
    <row r="190" spans="1:11" x14ac:dyDescent="0.25">
      <c r="A190" s="111"/>
      <c r="B190" s="109">
        <v>187</v>
      </c>
      <c r="C190" s="12">
        <v>29789</v>
      </c>
      <c r="D190" s="12">
        <v>29982</v>
      </c>
      <c r="E190" s="13">
        <f t="shared" si="4"/>
        <v>193</v>
      </c>
      <c r="F190" s="13">
        <v>8.25</v>
      </c>
      <c r="G190" s="12">
        <f t="shared" si="5"/>
        <v>1592.25</v>
      </c>
      <c r="H190" s="79">
        <v>4060.92</v>
      </c>
      <c r="I190" s="109">
        <v>265716</v>
      </c>
      <c r="J190" s="50">
        <v>45882</v>
      </c>
      <c r="K190" s="62">
        <f>июл.25!K190+авг.25!H190-авг.25!G190</f>
        <v>4982.76</v>
      </c>
    </row>
    <row r="191" spans="1:11" x14ac:dyDescent="0.25">
      <c r="A191" s="111"/>
      <c r="B191" s="109">
        <v>188</v>
      </c>
      <c r="C191" s="85">
        <v>4541</v>
      </c>
      <c r="D191" s="85">
        <v>4541</v>
      </c>
      <c r="E191" s="13">
        <f t="shared" si="4"/>
        <v>0</v>
      </c>
      <c r="F191" s="13">
        <v>8.25</v>
      </c>
      <c r="G191" s="12">
        <f t="shared" si="5"/>
        <v>0</v>
      </c>
      <c r="H191" s="79"/>
      <c r="I191" s="109"/>
      <c r="J191" s="50"/>
      <c r="K191" s="62">
        <f>июл.25!K191+авг.25!H191-авг.25!G191</f>
        <v>-942.45</v>
      </c>
    </row>
    <row r="192" spans="1:11" x14ac:dyDescent="0.25">
      <c r="A192" s="111"/>
      <c r="B192" s="109">
        <v>189</v>
      </c>
      <c r="C192" s="12">
        <v>6528</v>
      </c>
      <c r="D192" s="12">
        <v>6739</v>
      </c>
      <c r="E192" s="13">
        <f t="shared" si="4"/>
        <v>211</v>
      </c>
      <c r="F192" s="13">
        <v>8.25</v>
      </c>
      <c r="G192" s="12">
        <f t="shared" si="5"/>
        <v>1740.75</v>
      </c>
      <c r="H192" s="79"/>
      <c r="I192" s="109"/>
      <c r="J192" s="50"/>
      <c r="K192" s="62">
        <f>июл.25!K192+авг.25!H192-авг.25!G192</f>
        <v>-1325.79</v>
      </c>
    </row>
    <row r="193" spans="1:11" x14ac:dyDescent="0.25">
      <c r="A193" s="111"/>
      <c r="B193" s="109">
        <v>190</v>
      </c>
      <c r="C193" s="12"/>
      <c r="D193" s="12"/>
      <c r="E193" s="13">
        <f t="shared" si="4"/>
        <v>0</v>
      </c>
      <c r="F193" s="13">
        <v>8.25</v>
      </c>
      <c r="G193" s="12">
        <f t="shared" si="5"/>
        <v>0</v>
      </c>
      <c r="H193" s="79"/>
      <c r="I193" s="109"/>
      <c r="J193" s="50"/>
      <c r="K193" s="62">
        <f>июл.25!K193+авг.25!H193-авг.25!G193</f>
        <v>0</v>
      </c>
    </row>
    <row r="194" spans="1:11" x14ac:dyDescent="0.25">
      <c r="A194" s="111"/>
      <c r="B194" s="109">
        <v>191</v>
      </c>
      <c r="C194" s="12"/>
      <c r="D194" s="12"/>
      <c r="E194" s="13">
        <f t="shared" si="4"/>
        <v>0</v>
      </c>
      <c r="F194" s="13">
        <v>8.25</v>
      </c>
      <c r="G194" s="12">
        <f t="shared" si="5"/>
        <v>0</v>
      </c>
      <c r="H194" s="79"/>
      <c r="I194" s="109"/>
      <c r="J194" s="50"/>
      <c r="K194" s="62">
        <f>июл.25!K194+авг.25!H194-авг.25!G194</f>
        <v>0</v>
      </c>
    </row>
    <row r="195" spans="1:11" x14ac:dyDescent="0.25">
      <c r="A195" s="111"/>
      <c r="B195" s="109">
        <v>192</v>
      </c>
      <c r="C195" s="12">
        <v>7891</v>
      </c>
      <c r="D195" s="12">
        <v>8011</v>
      </c>
      <c r="E195" s="13">
        <f t="shared" si="4"/>
        <v>120</v>
      </c>
      <c r="F195" s="13">
        <v>8.25</v>
      </c>
      <c r="G195" s="12">
        <f t="shared" si="5"/>
        <v>990</v>
      </c>
      <c r="H195" s="79">
        <v>1500</v>
      </c>
      <c r="I195" s="109">
        <v>328355</v>
      </c>
      <c r="J195" s="50">
        <v>45880</v>
      </c>
      <c r="K195" s="62">
        <f>июл.25!K195+авг.25!H195-авг.25!G195</f>
        <v>-1892.96</v>
      </c>
    </row>
    <row r="196" spans="1:11" x14ac:dyDescent="0.25">
      <c r="A196" s="111"/>
      <c r="B196" s="109">
        <v>193</v>
      </c>
      <c r="C196" s="12">
        <v>8587</v>
      </c>
      <c r="D196" s="12">
        <v>8587</v>
      </c>
      <c r="E196" s="13">
        <f t="shared" si="4"/>
        <v>0</v>
      </c>
      <c r="F196" s="13">
        <v>8.25</v>
      </c>
      <c r="G196" s="12">
        <f t="shared" si="5"/>
        <v>0</v>
      </c>
      <c r="H196" s="79">
        <v>1000</v>
      </c>
      <c r="I196" s="109">
        <v>327011</v>
      </c>
      <c r="J196" s="50">
        <v>45873</v>
      </c>
      <c r="K196" s="62">
        <f>июл.25!K196+авг.25!H196-авг.25!G196</f>
        <v>7000</v>
      </c>
    </row>
    <row r="197" spans="1:11" x14ac:dyDescent="0.25">
      <c r="A197" s="111"/>
      <c r="B197" s="109">
        <v>194</v>
      </c>
      <c r="C197" s="12">
        <v>7982</v>
      </c>
      <c r="D197" s="12">
        <v>8111</v>
      </c>
      <c r="E197" s="13">
        <f t="shared" si="4"/>
        <v>129</v>
      </c>
      <c r="F197" s="13">
        <v>8.25</v>
      </c>
      <c r="G197" s="12">
        <f t="shared" si="5"/>
        <v>1064.25</v>
      </c>
      <c r="H197" s="79"/>
      <c r="I197" s="109"/>
      <c r="J197" s="50"/>
      <c r="K197" s="62">
        <f>июл.25!K197+авг.25!H197-авг.25!G197</f>
        <v>-1743.89</v>
      </c>
    </row>
    <row r="198" spans="1:11" x14ac:dyDescent="0.25">
      <c r="A198" s="111"/>
      <c r="B198" s="109">
        <v>195</v>
      </c>
      <c r="C198" s="12"/>
      <c r="D198" s="12"/>
      <c r="E198" s="13">
        <f t="shared" si="4"/>
        <v>0</v>
      </c>
      <c r="F198" s="13">
        <v>8.25</v>
      </c>
      <c r="G198" s="12">
        <f t="shared" si="5"/>
        <v>0</v>
      </c>
      <c r="H198" s="79"/>
      <c r="I198" s="109"/>
      <c r="J198" s="50"/>
      <c r="K198" s="62">
        <f>июл.25!K198+авг.25!H198-авг.25!G198</f>
        <v>0</v>
      </c>
    </row>
    <row r="199" spans="1:11" x14ac:dyDescent="0.25">
      <c r="A199" s="111"/>
      <c r="B199" s="109">
        <v>196</v>
      </c>
      <c r="C199" s="12">
        <v>20544</v>
      </c>
      <c r="D199" s="12">
        <v>20880</v>
      </c>
      <c r="E199" s="13">
        <f t="shared" si="4"/>
        <v>336</v>
      </c>
      <c r="F199" s="70">
        <v>6.19</v>
      </c>
      <c r="G199" s="12">
        <f t="shared" si="5"/>
        <v>2079.84</v>
      </c>
      <c r="H199" s="79">
        <v>1000</v>
      </c>
      <c r="I199" s="109">
        <v>342378</v>
      </c>
      <c r="J199" s="50">
        <v>45886</v>
      </c>
      <c r="K199" s="62">
        <f>июл.25!K199+авг.25!H199-авг.25!G199</f>
        <v>-2725.0000000000005</v>
      </c>
    </row>
    <row r="200" spans="1:11" x14ac:dyDescent="0.25">
      <c r="A200" s="111"/>
      <c r="B200" s="109">
        <v>197</v>
      </c>
      <c r="C200" s="12">
        <v>45</v>
      </c>
      <c r="D200" s="12">
        <v>49</v>
      </c>
      <c r="E200" s="13">
        <f t="shared" si="4"/>
        <v>4</v>
      </c>
      <c r="F200" s="13">
        <v>8.25</v>
      </c>
      <c r="G200" s="12">
        <f t="shared" si="5"/>
        <v>33</v>
      </c>
      <c r="H200" s="79"/>
      <c r="I200" s="109"/>
      <c r="J200" s="50"/>
      <c r="K200" s="62">
        <f>июл.25!K200+авг.25!H200-авг.25!G200</f>
        <v>-289.55</v>
      </c>
    </row>
    <row r="201" spans="1:11" x14ac:dyDescent="0.25">
      <c r="A201" s="111"/>
      <c r="B201" s="109">
        <v>198</v>
      </c>
      <c r="C201" s="12"/>
      <c r="D201" s="12"/>
      <c r="E201" s="13">
        <f t="shared" si="4"/>
        <v>0</v>
      </c>
      <c r="F201" s="13">
        <v>8.25</v>
      </c>
      <c r="G201" s="12">
        <f t="shared" si="5"/>
        <v>0</v>
      </c>
      <c r="H201" s="79"/>
      <c r="I201" s="109"/>
      <c r="J201" s="50"/>
      <c r="K201" s="62">
        <f>июл.25!K201+авг.25!H201-авг.25!G201</f>
        <v>0</v>
      </c>
    </row>
    <row r="202" spans="1:11" x14ac:dyDescent="0.25">
      <c r="A202" s="111"/>
      <c r="B202" s="109">
        <v>199</v>
      </c>
      <c r="C202" s="12"/>
      <c r="D202" s="12"/>
      <c r="E202" s="13">
        <f t="shared" si="4"/>
        <v>0</v>
      </c>
      <c r="F202" s="13">
        <v>8.25</v>
      </c>
      <c r="G202" s="12">
        <f t="shared" si="5"/>
        <v>0</v>
      </c>
      <c r="H202" s="79"/>
      <c r="I202" s="109"/>
      <c r="J202" s="50"/>
      <c r="K202" s="62">
        <f>июл.25!K202+авг.25!H202-авг.25!G202</f>
        <v>0</v>
      </c>
    </row>
    <row r="203" spans="1:11" x14ac:dyDescent="0.25">
      <c r="A203" s="111"/>
      <c r="B203" s="109">
        <v>200</v>
      </c>
      <c r="C203" s="12"/>
      <c r="D203" s="12"/>
      <c r="E203" s="13">
        <f t="shared" ref="E203:E266" si="6">D203-C203</f>
        <v>0</v>
      </c>
      <c r="F203" s="13">
        <v>8.25</v>
      </c>
      <c r="G203" s="12">
        <f t="shared" ref="G203:G266" si="7">F203*E203</f>
        <v>0</v>
      </c>
      <c r="H203" s="79"/>
      <c r="I203" s="109"/>
      <c r="J203" s="50"/>
      <c r="K203" s="62">
        <f>июл.25!K203+авг.25!H203-авг.25!G203</f>
        <v>0</v>
      </c>
    </row>
    <row r="204" spans="1:11" x14ac:dyDescent="0.25">
      <c r="A204" s="111"/>
      <c r="B204" s="109">
        <v>201</v>
      </c>
      <c r="C204" s="12">
        <v>16980</v>
      </c>
      <c r="D204" s="12">
        <v>17119</v>
      </c>
      <c r="E204" s="13">
        <f t="shared" si="6"/>
        <v>139</v>
      </c>
      <c r="F204" s="68">
        <v>6.19</v>
      </c>
      <c r="G204" s="12">
        <f t="shared" si="7"/>
        <v>860.41000000000008</v>
      </c>
      <c r="H204" s="79"/>
      <c r="I204" s="109"/>
      <c r="J204" s="50"/>
      <c r="K204" s="62">
        <f>июл.25!K204+авг.25!H204-авг.25!G204</f>
        <v>12005.59</v>
      </c>
    </row>
    <row r="205" spans="1:11" x14ac:dyDescent="0.25">
      <c r="A205" s="111"/>
      <c r="B205" s="109">
        <v>202</v>
      </c>
      <c r="C205" s="12">
        <v>1231</v>
      </c>
      <c r="D205" s="12">
        <v>1231</v>
      </c>
      <c r="E205" s="13">
        <f t="shared" si="6"/>
        <v>0</v>
      </c>
      <c r="F205" s="13">
        <v>8.25</v>
      </c>
      <c r="G205" s="12">
        <f t="shared" si="7"/>
        <v>0</v>
      </c>
      <c r="H205" s="79"/>
      <c r="I205" s="109"/>
      <c r="J205" s="50"/>
      <c r="K205" s="62">
        <f>июл.25!K205+авг.25!H205-авг.25!G205</f>
        <v>-21.990000000000002</v>
      </c>
    </row>
    <row r="206" spans="1:11" x14ac:dyDescent="0.25">
      <c r="A206" s="111"/>
      <c r="B206" s="109">
        <v>203</v>
      </c>
      <c r="C206" s="12">
        <v>6082</v>
      </c>
      <c r="D206" s="12">
        <v>6167</v>
      </c>
      <c r="E206" s="13">
        <f t="shared" si="6"/>
        <v>85</v>
      </c>
      <c r="F206" s="13">
        <v>8.25</v>
      </c>
      <c r="G206" s="12">
        <f t="shared" si="7"/>
        <v>701.25</v>
      </c>
      <c r="H206" s="79"/>
      <c r="I206" s="109"/>
      <c r="J206" s="50"/>
      <c r="K206" s="62">
        <f>июл.25!K206+авг.25!H206-авг.25!G206</f>
        <v>-1571.8700000000013</v>
      </c>
    </row>
    <row r="207" spans="1:11" x14ac:dyDescent="0.25">
      <c r="A207" s="111"/>
      <c r="B207" s="109">
        <v>205</v>
      </c>
      <c r="C207" s="12"/>
      <c r="D207" s="12"/>
      <c r="E207" s="13">
        <f t="shared" si="6"/>
        <v>0</v>
      </c>
      <c r="F207" s="13">
        <v>8.25</v>
      </c>
      <c r="G207" s="12">
        <f t="shared" si="7"/>
        <v>0</v>
      </c>
      <c r="H207" s="79"/>
      <c r="I207" s="109"/>
      <c r="J207" s="50"/>
      <c r="K207" s="62">
        <f>июл.25!K207+авг.25!H207-авг.25!G207</f>
        <v>0</v>
      </c>
    </row>
    <row r="208" spans="1:11" x14ac:dyDescent="0.25">
      <c r="A208" s="111"/>
      <c r="B208" s="109">
        <v>206</v>
      </c>
      <c r="C208" s="12"/>
      <c r="D208" s="12"/>
      <c r="E208" s="13">
        <f t="shared" si="6"/>
        <v>0</v>
      </c>
      <c r="F208" s="13">
        <v>8.25</v>
      </c>
      <c r="G208" s="12">
        <f t="shared" si="7"/>
        <v>0</v>
      </c>
      <c r="H208" s="79"/>
      <c r="I208" s="109"/>
      <c r="J208" s="50"/>
      <c r="K208" s="62">
        <f>июл.25!K208+авг.25!H208-авг.25!G208</f>
        <v>0</v>
      </c>
    </row>
    <row r="209" spans="1:11" x14ac:dyDescent="0.25">
      <c r="A209" s="111"/>
      <c r="B209" s="109">
        <v>207</v>
      </c>
      <c r="C209" s="12"/>
      <c r="D209" s="12"/>
      <c r="E209" s="13">
        <f t="shared" si="6"/>
        <v>0</v>
      </c>
      <c r="F209" s="13">
        <v>8.25</v>
      </c>
      <c r="G209" s="12">
        <f t="shared" si="7"/>
        <v>0</v>
      </c>
      <c r="H209" s="79"/>
      <c r="I209" s="109"/>
      <c r="J209" s="50"/>
      <c r="K209" s="62">
        <f>июл.25!K209+авг.25!H209-авг.25!G209</f>
        <v>0</v>
      </c>
    </row>
    <row r="210" spans="1:11" x14ac:dyDescent="0.25">
      <c r="A210" s="111"/>
      <c r="B210" s="109">
        <v>208</v>
      </c>
      <c r="C210" s="12"/>
      <c r="D210" s="12"/>
      <c r="E210" s="13">
        <f t="shared" si="6"/>
        <v>0</v>
      </c>
      <c r="F210" s="13">
        <v>8.25</v>
      </c>
      <c r="G210" s="12">
        <f t="shared" si="7"/>
        <v>0</v>
      </c>
      <c r="H210" s="79"/>
      <c r="I210" s="109"/>
      <c r="J210" s="50"/>
      <c r="K210" s="62">
        <f>июл.25!K210+авг.25!H210-авг.25!G210</f>
        <v>0</v>
      </c>
    </row>
    <row r="211" spans="1:11" x14ac:dyDescent="0.25">
      <c r="A211" s="111"/>
      <c r="B211" s="109">
        <v>209</v>
      </c>
      <c r="C211" s="12">
        <v>8521</v>
      </c>
      <c r="D211" s="12">
        <v>8693</v>
      </c>
      <c r="E211" s="13">
        <f t="shared" si="6"/>
        <v>172</v>
      </c>
      <c r="F211" s="13">
        <v>8.25</v>
      </c>
      <c r="G211" s="12">
        <f t="shared" si="7"/>
        <v>1419</v>
      </c>
      <c r="H211" s="79"/>
      <c r="I211" s="109"/>
      <c r="J211" s="50"/>
      <c r="K211" s="62">
        <f>июл.25!K211+авг.25!H211-авг.25!G211</f>
        <v>-2800.4</v>
      </c>
    </row>
    <row r="212" spans="1:11" x14ac:dyDescent="0.25">
      <c r="A212" s="111"/>
      <c r="B212" s="109">
        <v>210</v>
      </c>
      <c r="C212" s="12">
        <v>0</v>
      </c>
      <c r="D212" s="12">
        <v>40</v>
      </c>
      <c r="E212" s="13">
        <f t="shared" si="6"/>
        <v>40</v>
      </c>
      <c r="F212" s="13">
        <v>8.25</v>
      </c>
      <c r="G212" s="12">
        <f t="shared" si="7"/>
        <v>330</v>
      </c>
      <c r="H212" s="79"/>
      <c r="I212" s="109"/>
      <c r="J212" s="50"/>
      <c r="K212" s="62">
        <f>июл.25!K212+авг.25!H212-авг.25!G212</f>
        <v>-330</v>
      </c>
    </row>
    <row r="213" spans="1:11" x14ac:dyDescent="0.25">
      <c r="A213" s="111"/>
      <c r="B213" s="109">
        <v>211</v>
      </c>
      <c r="C213" s="12"/>
      <c r="D213" s="12"/>
      <c r="E213" s="13">
        <f t="shared" si="6"/>
        <v>0</v>
      </c>
      <c r="F213" s="13">
        <v>8.25</v>
      </c>
      <c r="G213" s="12">
        <f t="shared" si="7"/>
        <v>0</v>
      </c>
      <c r="H213" s="79"/>
      <c r="I213" s="109"/>
      <c r="J213" s="50"/>
      <c r="K213" s="62">
        <f>июл.25!K213+авг.25!H213-авг.25!G213</f>
        <v>0</v>
      </c>
    </row>
    <row r="214" spans="1:11" x14ac:dyDescent="0.25">
      <c r="A214" s="111"/>
      <c r="B214" s="109">
        <v>212</v>
      </c>
      <c r="C214" s="12">
        <v>3566</v>
      </c>
      <c r="D214" s="12">
        <v>3699</v>
      </c>
      <c r="E214" s="13">
        <f t="shared" si="6"/>
        <v>133</v>
      </c>
      <c r="F214" s="13">
        <v>8.25</v>
      </c>
      <c r="G214" s="12">
        <f t="shared" si="7"/>
        <v>1097.25</v>
      </c>
      <c r="H214" s="79"/>
      <c r="I214" s="109"/>
      <c r="J214" s="50"/>
      <c r="K214" s="62">
        <f>июл.25!K214+авг.25!H214-авг.25!G214</f>
        <v>-1314.4</v>
      </c>
    </row>
    <row r="215" spans="1:11" x14ac:dyDescent="0.25">
      <c r="A215" s="111"/>
      <c r="B215" s="109">
        <v>213</v>
      </c>
      <c r="C215" s="12"/>
      <c r="D215" s="12"/>
      <c r="E215" s="13">
        <f t="shared" si="6"/>
        <v>0</v>
      </c>
      <c r="F215" s="13">
        <v>8.25</v>
      </c>
      <c r="G215" s="12">
        <f t="shared" si="7"/>
        <v>0</v>
      </c>
      <c r="H215" s="79"/>
      <c r="I215" s="109"/>
      <c r="J215" s="50"/>
      <c r="K215" s="62">
        <f>июл.25!K215+авг.25!H215-авг.25!G215</f>
        <v>0</v>
      </c>
    </row>
    <row r="216" spans="1:11" x14ac:dyDescent="0.25">
      <c r="A216" s="111"/>
      <c r="B216" s="109">
        <v>214</v>
      </c>
      <c r="C216" s="12"/>
      <c r="D216" s="12"/>
      <c r="E216" s="13">
        <f t="shared" si="6"/>
        <v>0</v>
      </c>
      <c r="F216" s="13">
        <v>8.25</v>
      </c>
      <c r="G216" s="12">
        <f t="shared" si="7"/>
        <v>0</v>
      </c>
      <c r="H216" s="79"/>
      <c r="I216" s="109"/>
      <c r="J216" s="50"/>
      <c r="K216" s="62">
        <f>июл.25!K216+авг.25!H216-авг.25!G216</f>
        <v>0</v>
      </c>
    </row>
    <row r="217" spans="1:11" x14ac:dyDescent="0.25">
      <c r="A217" s="111"/>
      <c r="B217" s="109">
        <v>215</v>
      </c>
      <c r="C217" s="12">
        <v>46</v>
      </c>
      <c r="D217" s="12">
        <v>46</v>
      </c>
      <c r="E217" s="13">
        <f t="shared" si="6"/>
        <v>0</v>
      </c>
      <c r="F217" s="13">
        <v>8.25</v>
      </c>
      <c r="G217" s="12">
        <f t="shared" si="7"/>
        <v>0</v>
      </c>
      <c r="H217" s="79"/>
      <c r="I217" s="109"/>
      <c r="J217" s="50"/>
      <c r="K217" s="62">
        <f>июл.25!K217+авг.25!H217-авг.25!G217</f>
        <v>-170.43</v>
      </c>
    </row>
    <row r="218" spans="1:11" x14ac:dyDescent="0.25">
      <c r="A218" s="111"/>
      <c r="B218" s="109">
        <v>216</v>
      </c>
      <c r="C218" s="12">
        <v>71</v>
      </c>
      <c r="D218" s="12">
        <v>107</v>
      </c>
      <c r="E218" s="13">
        <f t="shared" si="6"/>
        <v>36</v>
      </c>
      <c r="F218" s="13">
        <v>8.25</v>
      </c>
      <c r="G218" s="12">
        <f t="shared" si="7"/>
        <v>297</v>
      </c>
      <c r="H218" s="79"/>
      <c r="I218" s="109"/>
      <c r="J218" s="50"/>
      <c r="K218" s="62">
        <f>июл.25!K218+авг.25!H218-авг.25!G218</f>
        <v>-305.25</v>
      </c>
    </row>
    <row r="219" spans="1:11" x14ac:dyDescent="0.25">
      <c r="A219" s="51"/>
      <c r="B219" s="109">
        <v>217</v>
      </c>
      <c r="C219" s="12">
        <v>717</v>
      </c>
      <c r="D219" s="12">
        <v>782</v>
      </c>
      <c r="E219" s="13">
        <f t="shared" si="6"/>
        <v>65</v>
      </c>
      <c r="F219" s="13">
        <v>8.25</v>
      </c>
      <c r="G219" s="12">
        <f t="shared" si="7"/>
        <v>536.25</v>
      </c>
      <c r="H219" s="79">
        <v>700</v>
      </c>
      <c r="I219" s="109">
        <v>386344</v>
      </c>
      <c r="J219" s="50">
        <v>45880</v>
      </c>
      <c r="K219" s="62">
        <f>июл.25!K219+авг.25!H219-авг.25!G219</f>
        <v>-438.01000000000022</v>
      </c>
    </row>
    <row r="220" spans="1:11" x14ac:dyDescent="0.25">
      <c r="A220" s="111"/>
      <c r="B220" s="109">
        <v>218</v>
      </c>
      <c r="C220" s="12"/>
      <c r="D220" s="12"/>
      <c r="E220" s="13">
        <f t="shared" si="6"/>
        <v>0</v>
      </c>
      <c r="F220" s="13">
        <v>8.25</v>
      </c>
      <c r="G220" s="12">
        <f t="shared" si="7"/>
        <v>0</v>
      </c>
      <c r="H220" s="79"/>
      <c r="I220" s="109"/>
      <c r="J220" s="50"/>
      <c r="K220" s="62">
        <f>июл.25!K220+авг.25!H220-авг.25!G220</f>
        <v>0</v>
      </c>
    </row>
    <row r="221" spans="1:11" x14ac:dyDescent="0.25">
      <c r="A221" s="111"/>
      <c r="B221" s="109">
        <v>219</v>
      </c>
      <c r="C221" s="12">
        <v>4541</v>
      </c>
      <c r="D221" s="12">
        <v>4592</v>
      </c>
      <c r="E221" s="13">
        <f t="shared" si="6"/>
        <v>51</v>
      </c>
      <c r="F221" s="13">
        <v>8.25</v>
      </c>
      <c r="G221" s="12">
        <f t="shared" si="7"/>
        <v>420.75</v>
      </c>
      <c r="H221" s="79">
        <v>1000</v>
      </c>
      <c r="I221" s="109">
        <v>780961</v>
      </c>
      <c r="J221" s="50">
        <v>45877</v>
      </c>
      <c r="K221" s="62">
        <f>июл.25!K221+авг.25!H221-авг.25!G221</f>
        <v>-2965</v>
      </c>
    </row>
    <row r="222" spans="1:11" x14ac:dyDescent="0.25">
      <c r="A222" s="111"/>
      <c r="B222" s="109">
        <v>220</v>
      </c>
      <c r="C222" s="12">
        <v>9080</v>
      </c>
      <c r="D222" s="12">
        <v>9306</v>
      </c>
      <c r="E222" s="13">
        <f t="shared" si="6"/>
        <v>226</v>
      </c>
      <c r="F222" s="13">
        <v>8.25</v>
      </c>
      <c r="G222" s="12">
        <f t="shared" si="7"/>
        <v>1864.5</v>
      </c>
      <c r="H222" s="79"/>
      <c r="I222" s="109"/>
      <c r="J222" s="50"/>
      <c r="K222" s="62">
        <f>июл.25!K222+авг.25!H222-авг.25!G222</f>
        <v>-17264.190000000002</v>
      </c>
    </row>
    <row r="223" spans="1:11" x14ac:dyDescent="0.25">
      <c r="A223" s="111"/>
      <c r="B223" s="109">
        <v>221</v>
      </c>
      <c r="C223" s="12"/>
      <c r="D223" s="12"/>
      <c r="E223" s="13">
        <f t="shared" si="6"/>
        <v>0</v>
      </c>
      <c r="F223" s="13">
        <v>8.25</v>
      </c>
      <c r="G223" s="12">
        <f t="shared" si="7"/>
        <v>0</v>
      </c>
      <c r="H223" s="79"/>
      <c r="I223" s="109"/>
      <c r="J223" s="50"/>
      <c r="K223" s="62">
        <f>июл.25!K223+авг.25!H223-авг.25!G223</f>
        <v>0</v>
      </c>
    </row>
    <row r="224" spans="1:11" x14ac:dyDescent="0.25">
      <c r="A224" s="111"/>
      <c r="B224" s="109">
        <v>222</v>
      </c>
      <c r="C224" s="12"/>
      <c r="D224" s="12"/>
      <c r="E224" s="13">
        <f t="shared" si="6"/>
        <v>0</v>
      </c>
      <c r="F224" s="13">
        <v>8.25</v>
      </c>
      <c r="G224" s="12">
        <f t="shared" si="7"/>
        <v>0</v>
      </c>
      <c r="H224" s="79"/>
      <c r="I224" s="109"/>
      <c r="J224" s="50"/>
      <c r="K224" s="62">
        <f>июл.25!K224+авг.25!H224-авг.25!G224</f>
        <v>0</v>
      </c>
    </row>
    <row r="225" spans="1:11" x14ac:dyDescent="0.25">
      <c r="A225" s="111"/>
      <c r="B225" s="109">
        <v>223</v>
      </c>
      <c r="C225" s="12"/>
      <c r="D225" s="12"/>
      <c r="E225" s="13">
        <f t="shared" si="6"/>
        <v>0</v>
      </c>
      <c r="F225" s="13">
        <v>8.25</v>
      </c>
      <c r="G225" s="12">
        <f t="shared" si="7"/>
        <v>0</v>
      </c>
      <c r="H225" s="79"/>
      <c r="I225" s="109"/>
      <c r="J225" s="50"/>
      <c r="K225" s="62">
        <f>июл.25!K225+авг.25!H225-авг.25!G225</f>
        <v>0</v>
      </c>
    </row>
    <row r="226" spans="1:11" x14ac:dyDescent="0.25">
      <c r="A226" s="111"/>
      <c r="B226" s="109">
        <v>224</v>
      </c>
      <c r="C226" s="12">
        <v>13131</v>
      </c>
      <c r="D226" s="12">
        <v>13243</v>
      </c>
      <c r="E226" s="13">
        <f t="shared" si="6"/>
        <v>112</v>
      </c>
      <c r="F226" s="13">
        <v>8.25</v>
      </c>
      <c r="G226" s="12">
        <f t="shared" si="7"/>
        <v>924</v>
      </c>
      <c r="H226" s="79">
        <v>1465</v>
      </c>
      <c r="I226" s="109">
        <v>472345</v>
      </c>
      <c r="J226" s="50">
        <v>45877</v>
      </c>
      <c r="K226" s="62">
        <f>июл.25!K226+авг.25!H226-авг.25!G226</f>
        <v>-1622.5699999999997</v>
      </c>
    </row>
    <row r="227" spans="1:11" x14ac:dyDescent="0.25">
      <c r="A227" s="111"/>
      <c r="B227" s="109">
        <v>225</v>
      </c>
      <c r="C227" s="12"/>
      <c r="D227" s="12"/>
      <c r="E227" s="13">
        <f t="shared" si="6"/>
        <v>0</v>
      </c>
      <c r="F227" s="13">
        <v>8.25</v>
      </c>
      <c r="G227" s="12">
        <f t="shared" si="7"/>
        <v>0</v>
      </c>
      <c r="H227" s="79"/>
      <c r="I227" s="109"/>
      <c r="J227" s="50"/>
      <c r="K227" s="62">
        <f>июл.25!K227+авг.25!H227-авг.25!G227</f>
        <v>0</v>
      </c>
    </row>
    <row r="228" spans="1:11" x14ac:dyDescent="0.25">
      <c r="A228" s="111"/>
      <c r="B228" s="109">
        <v>226</v>
      </c>
      <c r="C228" s="12"/>
      <c r="D228" s="12"/>
      <c r="E228" s="13">
        <f t="shared" si="6"/>
        <v>0</v>
      </c>
      <c r="F228" s="13">
        <v>8.25</v>
      </c>
      <c r="G228" s="12">
        <f t="shared" si="7"/>
        <v>0</v>
      </c>
      <c r="H228" s="79"/>
      <c r="I228" s="109"/>
      <c r="J228" s="50"/>
      <c r="K228" s="62">
        <f>июл.25!K228+авг.25!H228-авг.25!G228</f>
        <v>0</v>
      </c>
    </row>
    <row r="229" spans="1:11" x14ac:dyDescent="0.25">
      <c r="A229" s="111"/>
      <c r="B229" s="109">
        <v>227</v>
      </c>
      <c r="C229" s="12">
        <v>16690</v>
      </c>
      <c r="D229" s="12">
        <v>17062</v>
      </c>
      <c r="E229" s="13">
        <f t="shared" si="6"/>
        <v>372</v>
      </c>
      <c r="F229" s="13">
        <v>8.25</v>
      </c>
      <c r="G229" s="12">
        <f t="shared" si="7"/>
        <v>3069</v>
      </c>
      <c r="H229" s="79"/>
      <c r="I229" s="109"/>
      <c r="J229" s="50"/>
      <c r="K229" s="62">
        <f>июл.25!K229+авг.25!H229-авг.25!G229</f>
        <v>-138.17000000000098</v>
      </c>
    </row>
    <row r="230" spans="1:11" x14ac:dyDescent="0.25">
      <c r="A230" s="111"/>
      <c r="B230" s="109">
        <v>228</v>
      </c>
      <c r="C230" s="12">
        <v>3598</v>
      </c>
      <c r="D230" s="12">
        <v>3717</v>
      </c>
      <c r="E230" s="13">
        <f t="shared" si="6"/>
        <v>119</v>
      </c>
      <c r="F230" s="13">
        <v>8.25</v>
      </c>
      <c r="G230" s="12">
        <f t="shared" si="7"/>
        <v>981.75</v>
      </c>
      <c r="H230" s="79"/>
      <c r="I230" s="109"/>
      <c r="J230" s="50"/>
      <c r="K230" s="62">
        <f>июл.25!K230+авг.25!H230-авг.25!G230</f>
        <v>-1608.1600000000003</v>
      </c>
    </row>
    <row r="231" spans="1:11" x14ac:dyDescent="0.25">
      <c r="A231" s="111"/>
      <c r="B231" s="109">
        <v>229</v>
      </c>
      <c r="C231" s="12">
        <v>2231</v>
      </c>
      <c r="D231" s="12">
        <v>2286</v>
      </c>
      <c r="E231" s="13">
        <f t="shared" si="6"/>
        <v>55</v>
      </c>
      <c r="F231" s="13">
        <v>8.25</v>
      </c>
      <c r="G231" s="12">
        <f t="shared" si="7"/>
        <v>453.75</v>
      </c>
      <c r="H231" s="79"/>
      <c r="I231" s="109"/>
      <c r="J231" s="50"/>
      <c r="K231" s="62">
        <f>июл.25!K231+авг.25!H231-авг.25!G231</f>
        <v>-924.00000000000011</v>
      </c>
    </row>
    <row r="232" spans="1:11" x14ac:dyDescent="0.25">
      <c r="A232" s="111"/>
      <c r="B232" s="109">
        <v>230</v>
      </c>
      <c r="C232" s="12">
        <v>1768</v>
      </c>
      <c r="D232" s="12">
        <v>1879</v>
      </c>
      <c r="E232" s="13">
        <f t="shared" si="6"/>
        <v>111</v>
      </c>
      <c r="F232" s="13">
        <v>8.25</v>
      </c>
      <c r="G232" s="12">
        <f t="shared" si="7"/>
        <v>915.75</v>
      </c>
      <c r="H232" s="79"/>
      <c r="I232" s="109"/>
      <c r="J232" s="50"/>
      <c r="K232" s="62">
        <f>июл.25!K232+авг.25!H232-авг.25!G232</f>
        <v>647.67000000000007</v>
      </c>
    </row>
    <row r="233" spans="1:11" x14ac:dyDescent="0.25">
      <c r="A233" s="111"/>
      <c r="B233" s="109">
        <v>231</v>
      </c>
      <c r="C233" s="12"/>
      <c r="D233" s="12"/>
      <c r="E233" s="13">
        <f t="shared" si="6"/>
        <v>0</v>
      </c>
      <c r="F233" s="13">
        <v>8.25</v>
      </c>
      <c r="G233" s="12">
        <f t="shared" si="7"/>
        <v>0</v>
      </c>
      <c r="H233" s="79"/>
      <c r="I233" s="109"/>
      <c r="J233" s="50"/>
      <c r="K233" s="62">
        <f>июл.25!K233+авг.25!H233-авг.25!G233</f>
        <v>0</v>
      </c>
    </row>
    <row r="234" spans="1:11" x14ac:dyDescent="0.25">
      <c r="A234" s="111"/>
      <c r="B234" s="109">
        <v>232</v>
      </c>
      <c r="C234" s="12">
        <v>295</v>
      </c>
      <c r="D234" s="12">
        <v>295</v>
      </c>
      <c r="E234" s="13">
        <f t="shared" si="6"/>
        <v>0</v>
      </c>
      <c r="F234" s="13">
        <v>8.25</v>
      </c>
      <c r="G234" s="12">
        <f t="shared" si="7"/>
        <v>0</v>
      </c>
      <c r="H234" s="79"/>
      <c r="I234" s="109"/>
      <c r="J234" s="50"/>
      <c r="K234" s="62">
        <f>июл.25!K234+авг.25!H234-авг.25!G234</f>
        <v>0</v>
      </c>
    </row>
    <row r="235" spans="1:11" x14ac:dyDescent="0.25">
      <c r="A235" s="111"/>
      <c r="B235" s="109">
        <v>233</v>
      </c>
      <c r="C235" s="12"/>
      <c r="D235" s="12"/>
      <c r="E235" s="13">
        <f t="shared" si="6"/>
        <v>0</v>
      </c>
      <c r="F235" s="13">
        <v>8.25</v>
      </c>
      <c r="G235" s="12">
        <f t="shared" si="7"/>
        <v>0</v>
      </c>
      <c r="H235" s="79"/>
      <c r="I235" s="109"/>
      <c r="J235" s="50"/>
      <c r="K235" s="62">
        <f>июл.25!K235+авг.25!H235-авг.25!G235</f>
        <v>0</v>
      </c>
    </row>
    <row r="236" spans="1:11" x14ac:dyDescent="0.25">
      <c r="A236" s="111"/>
      <c r="B236" s="109">
        <v>234</v>
      </c>
      <c r="C236" s="12"/>
      <c r="D236" s="12"/>
      <c r="E236" s="13">
        <f t="shared" si="6"/>
        <v>0</v>
      </c>
      <c r="F236" s="13">
        <v>8.25</v>
      </c>
      <c r="G236" s="12">
        <f t="shared" si="7"/>
        <v>0</v>
      </c>
      <c r="H236" s="79"/>
      <c r="I236" s="109"/>
      <c r="J236" s="50"/>
      <c r="K236" s="62">
        <f>июл.25!K236+авг.25!H236-авг.25!G236</f>
        <v>0</v>
      </c>
    </row>
    <row r="237" spans="1:11" x14ac:dyDescent="0.25">
      <c r="A237" s="111"/>
      <c r="B237" s="109">
        <v>235</v>
      </c>
      <c r="C237" s="12"/>
      <c r="D237" s="12"/>
      <c r="E237" s="13">
        <f t="shared" si="6"/>
        <v>0</v>
      </c>
      <c r="F237" s="13">
        <v>8.25</v>
      </c>
      <c r="G237" s="12">
        <f t="shared" si="7"/>
        <v>0</v>
      </c>
      <c r="H237" s="79"/>
      <c r="I237" s="109"/>
      <c r="J237" s="50"/>
      <c r="K237" s="62">
        <f>июл.25!K237+авг.25!H237-авг.25!G237</f>
        <v>0</v>
      </c>
    </row>
    <row r="238" spans="1:11" x14ac:dyDescent="0.25">
      <c r="A238" s="111"/>
      <c r="B238" s="109">
        <v>236</v>
      </c>
      <c r="C238" s="12"/>
      <c r="D238" s="12"/>
      <c r="E238" s="13">
        <f t="shared" si="6"/>
        <v>0</v>
      </c>
      <c r="F238" s="13">
        <v>8.25</v>
      </c>
      <c r="G238" s="12">
        <f t="shared" si="7"/>
        <v>0</v>
      </c>
      <c r="H238" s="79"/>
      <c r="I238" s="109"/>
      <c r="J238" s="50"/>
      <c r="K238" s="62">
        <f>июл.25!K238+авг.25!H238-авг.25!G238</f>
        <v>0</v>
      </c>
    </row>
    <row r="239" spans="1:11" x14ac:dyDescent="0.25">
      <c r="A239" s="111"/>
      <c r="B239" s="109">
        <v>237</v>
      </c>
      <c r="C239" s="12"/>
      <c r="D239" s="12"/>
      <c r="E239" s="13">
        <f t="shared" si="6"/>
        <v>0</v>
      </c>
      <c r="F239" s="13">
        <v>8.25</v>
      </c>
      <c r="G239" s="12">
        <f t="shared" si="7"/>
        <v>0</v>
      </c>
      <c r="H239" s="79"/>
      <c r="I239" s="109"/>
      <c r="J239" s="50"/>
      <c r="K239" s="62">
        <f>июл.25!K239+авг.25!H239-авг.25!G239</f>
        <v>0</v>
      </c>
    </row>
    <row r="240" spans="1:11" x14ac:dyDescent="0.25">
      <c r="A240" s="111"/>
      <c r="B240" s="109">
        <v>238</v>
      </c>
      <c r="C240" s="12">
        <v>411</v>
      </c>
      <c r="D240" s="12">
        <v>411</v>
      </c>
      <c r="E240" s="13">
        <f t="shared" si="6"/>
        <v>0</v>
      </c>
      <c r="F240" s="13">
        <v>8.25</v>
      </c>
      <c r="G240" s="12">
        <f t="shared" si="7"/>
        <v>0</v>
      </c>
      <c r="H240" s="79"/>
      <c r="I240" s="109"/>
      <c r="J240" s="50"/>
      <c r="K240" s="62">
        <f>июл.25!K240+авг.25!H240-авг.25!G240</f>
        <v>0</v>
      </c>
    </row>
    <row r="241" spans="1:11" x14ac:dyDescent="0.25">
      <c r="A241" s="111"/>
      <c r="B241" s="109">
        <v>239</v>
      </c>
      <c r="C241" s="12">
        <v>5</v>
      </c>
      <c r="D241" s="12">
        <v>5</v>
      </c>
      <c r="E241" s="13">
        <f t="shared" si="6"/>
        <v>0</v>
      </c>
      <c r="F241" s="13">
        <v>8.25</v>
      </c>
      <c r="G241" s="12">
        <f t="shared" si="7"/>
        <v>0</v>
      </c>
      <c r="H241" s="79"/>
      <c r="I241" s="109"/>
      <c r="J241" s="50"/>
      <c r="K241" s="62">
        <f>июл.25!K241+авг.25!H241-авг.25!G241</f>
        <v>0</v>
      </c>
    </row>
    <row r="242" spans="1:11" x14ac:dyDescent="0.25">
      <c r="A242" s="111"/>
      <c r="B242" s="109">
        <v>240</v>
      </c>
      <c r="C242" s="12">
        <v>5</v>
      </c>
      <c r="D242" s="12">
        <v>5</v>
      </c>
      <c r="E242" s="13">
        <f t="shared" si="6"/>
        <v>0</v>
      </c>
      <c r="F242" s="13">
        <v>8.25</v>
      </c>
      <c r="G242" s="12">
        <f t="shared" si="7"/>
        <v>0</v>
      </c>
      <c r="H242" s="79"/>
      <c r="I242" s="109"/>
      <c r="J242" s="50"/>
      <c r="K242" s="62">
        <f>июл.25!K242+авг.25!H242-авг.25!G242</f>
        <v>0</v>
      </c>
    </row>
    <row r="243" spans="1:11" x14ac:dyDescent="0.25">
      <c r="A243" s="111"/>
      <c r="B243" s="109">
        <v>241</v>
      </c>
      <c r="C243" s="12"/>
      <c r="D243" s="12"/>
      <c r="E243" s="13">
        <f t="shared" si="6"/>
        <v>0</v>
      </c>
      <c r="F243" s="13">
        <v>8.25</v>
      </c>
      <c r="G243" s="12">
        <f t="shared" si="7"/>
        <v>0</v>
      </c>
      <c r="H243" s="79"/>
      <c r="I243" s="109"/>
      <c r="J243" s="50"/>
      <c r="K243" s="62">
        <f>июл.25!K243+авг.25!H243-авг.25!G243</f>
        <v>0</v>
      </c>
    </row>
    <row r="244" spans="1:11" x14ac:dyDescent="0.25">
      <c r="A244" s="111"/>
      <c r="B244" s="109">
        <v>242</v>
      </c>
      <c r="C244" s="12">
        <v>17802</v>
      </c>
      <c r="D244" s="12">
        <v>18176</v>
      </c>
      <c r="E244" s="13">
        <f t="shared" si="6"/>
        <v>374</v>
      </c>
      <c r="F244" s="70">
        <v>6.19</v>
      </c>
      <c r="G244" s="12">
        <f t="shared" si="7"/>
        <v>2315.06</v>
      </c>
      <c r="H244" s="79"/>
      <c r="I244" s="109"/>
      <c r="J244" s="50"/>
      <c r="K244" s="62">
        <f>июл.25!K244+авг.25!H244-авг.25!G244</f>
        <v>74182.290000000008</v>
      </c>
    </row>
    <row r="245" spans="1:11" x14ac:dyDescent="0.25">
      <c r="A245" s="111"/>
      <c r="B245" s="109">
        <v>243</v>
      </c>
      <c r="C245" s="12">
        <v>31695</v>
      </c>
      <c r="D245" s="12">
        <v>31879</v>
      </c>
      <c r="E245" s="13">
        <f t="shared" si="6"/>
        <v>184</v>
      </c>
      <c r="F245" s="70">
        <v>6.19</v>
      </c>
      <c r="G245" s="12">
        <f t="shared" si="7"/>
        <v>1138.96</v>
      </c>
      <c r="H245" s="79">
        <f>1000+1000</f>
        <v>2000</v>
      </c>
      <c r="I245" s="109" t="s">
        <v>95</v>
      </c>
      <c r="J245" s="50" t="s">
        <v>96</v>
      </c>
      <c r="K245" s="62">
        <f>июл.25!K245+авг.25!H245-авг.25!G245</f>
        <v>12.0300000000002</v>
      </c>
    </row>
    <row r="246" spans="1:11" x14ac:dyDescent="0.25">
      <c r="A246" s="111"/>
      <c r="B246" s="109">
        <v>244</v>
      </c>
      <c r="C246" s="12"/>
      <c r="D246" s="12"/>
      <c r="E246" s="13">
        <f t="shared" si="6"/>
        <v>0</v>
      </c>
      <c r="F246" s="13">
        <v>8.25</v>
      </c>
      <c r="G246" s="12">
        <f t="shared" si="7"/>
        <v>0</v>
      </c>
      <c r="H246" s="79"/>
      <c r="I246" s="109"/>
      <c r="J246" s="50"/>
      <c r="K246" s="62">
        <f>июл.25!K246+авг.25!H246-авг.25!G246</f>
        <v>0</v>
      </c>
    </row>
    <row r="247" spans="1:11" x14ac:dyDescent="0.25">
      <c r="A247" s="111"/>
      <c r="B247" s="109">
        <v>245</v>
      </c>
      <c r="C247" s="12">
        <v>56698</v>
      </c>
      <c r="D247" s="12">
        <v>56854</v>
      </c>
      <c r="E247" s="13">
        <f t="shared" si="6"/>
        <v>156</v>
      </c>
      <c r="F247" s="68">
        <v>0</v>
      </c>
      <c r="G247" s="12">
        <f t="shared" si="7"/>
        <v>0</v>
      </c>
      <c r="H247" s="79"/>
      <c r="I247" s="109"/>
      <c r="J247" s="50"/>
      <c r="K247" s="62">
        <f>июл.25!K247+авг.25!H247-авг.25!G247</f>
        <v>-8594.84</v>
      </c>
    </row>
    <row r="248" spans="1:11" x14ac:dyDescent="0.25">
      <c r="A248" s="111"/>
      <c r="B248" s="109">
        <v>246</v>
      </c>
      <c r="C248" s="12">
        <v>81368</v>
      </c>
      <c r="D248" s="12">
        <v>81368</v>
      </c>
      <c r="E248" s="13">
        <f t="shared" si="6"/>
        <v>0</v>
      </c>
      <c r="F248" s="68">
        <v>6.19</v>
      </c>
      <c r="G248" s="12">
        <f t="shared" si="7"/>
        <v>0</v>
      </c>
      <c r="H248" s="79"/>
      <c r="I248" s="109"/>
      <c r="J248" s="50"/>
      <c r="K248" s="62">
        <f>июл.25!K248+авг.25!H248-авг.25!G248</f>
        <v>16442.329999999998</v>
      </c>
    </row>
    <row r="249" spans="1:11" x14ac:dyDescent="0.25">
      <c r="A249" s="111"/>
      <c r="B249" s="109">
        <v>247</v>
      </c>
      <c r="C249" s="12">
        <v>5</v>
      </c>
      <c r="D249" s="12">
        <v>5</v>
      </c>
      <c r="E249" s="13">
        <f t="shared" si="6"/>
        <v>0</v>
      </c>
      <c r="F249" s="13">
        <v>8.25</v>
      </c>
      <c r="G249" s="12">
        <f t="shared" si="7"/>
        <v>0</v>
      </c>
      <c r="H249" s="79"/>
      <c r="I249" s="109"/>
      <c r="J249" s="50"/>
      <c r="K249" s="62">
        <f>июл.25!K249+авг.25!H249-авг.25!G249</f>
        <v>1400</v>
      </c>
    </row>
    <row r="250" spans="1:11" x14ac:dyDescent="0.25">
      <c r="A250" s="111"/>
      <c r="B250" s="109">
        <v>248</v>
      </c>
      <c r="C250" s="12">
        <v>5</v>
      </c>
      <c r="D250" s="12">
        <v>5</v>
      </c>
      <c r="E250" s="13">
        <f t="shared" si="6"/>
        <v>0</v>
      </c>
      <c r="F250" s="13">
        <v>8.25</v>
      </c>
      <c r="G250" s="12">
        <f t="shared" si="7"/>
        <v>0</v>
      </c>
      <c r="H250" s="79"/>
      <c r="I250" s="109"/>
      <c r="J250" s="50"/>
      <c r="K250" s="62">
        <f>июл.25!K250+авг.25!H250-авг.25!G250</f>
        <v>-41.25</v>
      </c>
    </row>
    <row r="251" spans="1:11" x14ac:dyDescent="0.25">
      <c r="A251" s="111"/>
      <c r="B251" s="109">
        <v>249</v>
      </c>
      <c r="C251" s="12">
        <v>39696</v>
      </c>
      <c r="D251" s="12">
        <v>40195</v>
      </c>
      <c r="E251" s="13">
        <f t="shared" si="6"/>
        <v>499</v>
      </c>
      <c r="F251" s="68">
        <v>0</v>
      </c>
      <c r="G251" s="12">
        <f t="shared" si="7"/>
        <v>0</v>
      </c>
      <c r="H251" s="79"/>
      <c r="I251" s="109"/>
      <c r="J251" s="50"/>
      <c r="K251" s="62">
        <f>июл.25!K251+авг.25!H251-авг.25!G251</f>
        <v>0</v>
      </c>
    </row>
    <row r="252" spans="1:11" x14ac:dyDescent="0.25">
      <c r="A252" s="111"/>
      <c r="B252" s="109">
        <v>250</v>
      </c>
      <c r="C252" s="12">
        <v>10</v>
      </c>
      <c r="D252" s="12">
        <v>10</v>
      </c>
      <c r="E252" s="13">
        <f t="shared" si="6"/>
        <v>0</v>
      </c>
      <c r="F252" s="13">
        <v>8.25</v>
      </c>
      <c r="G252" s="12">
        <f t="shared" si="7"/>
        <v>0</v>
      </c>
      <c r="H252" s="79"/>
      <c r="I252" s="109"/>
      <c r="J252" s="50"/>
      <c r="K252" s="62">
        <f>июл.25!K252+авг.25!H252-авг.25!G252</f>
        <v>-29.32</v>
      </c>
    </row>
    <row r="253" spans="1:11" x14ac:dyDescent="0.25">
      <c r="A253" s="51"/>
      <c r="B253" s="109">
        <v>251</v>
      </c>
      <c r="C253" s="12">
        <v>51492</v>
      </c>
      <c r="D253" s="12">
        <v>51973</v>
      </c>
      <c r="E253" s="13">
        <f t="shared" si="6"/>
        <v>481</v>
      </c>
      <c r="F253" s="68">
        <v>6.19</v>
      </c>
      <c r="G253" s="12">
        <f t="shared" si="7"/>
        <v>2977.3900000000003</v>
      </c>
      <c r="H253" s="79"/>
      <c r="I253" s="109"/>
      <c r="J253" s="50"/>
      <c r="K253" s="62">
        <f>июл.25!K253+авг.25!H253-авг.25!G253</f>
        <v>-2206.9400000000019</v>
      </c>
    </row>
    <row r="254" spans="1:11" x14ac:dyDescent="0.25">
      <c r="A254" s="111"/>
      <c r="B254" s="109">
        <v>252</v>
      </c>
      <c r="C254" s="12">
        <v>15</v>
      </c>
      <c r="D254" s="12">
        <v>15</v>
      </c>
      <c r="E254" s="13">
        <f t="shared" si="6"/>
        <v>0</v>
      </c>
      <c r="F254" s="13">
        <v>8.25</v>
      </c>
      <c r="G254" s="12">
        <f t="shared" si="7"/>
        <v>0</v>
      </c>
      <c r="H254" s="79"/>
      <c r="I254" s="109"/>
      <c r="J254" s="50"/>
      <c r="K254" s="62">
        <f>июл.25!K254+авг.25!H254-авг.25!G254</f>
        <v>-36.65</v>
      </c>
    </row>
    <row r="255" spans="1:11" x14ac:dyDescent="0.25">
      <c r="A255" s="111"/>
      <c r="B255" s="109">
        <v>253</v>
      </c>
      <c r="C255" s="12">
        <v>3652</v>
      </c>
      <c r="D255" s="12">
        <v>3782</v>
      </c>
      <c r="E255" s="13">
        <f t="shared" si="6"/>
        <v>130</v>
      </c>
      <c r="F255" s="13">
        <v>8.25</v>
      </c>
      <c r="G255" s="12">
        <f t="shared" si="7"/>
        <v>1072.5</v>
      </c>
      <c r="H255" s="79"/>
      <c r="I255" s="109"/>
      <c r="J255" s="50"/>
      <c r="K255" s="62">
        <f>июл.25!K255+авг.25!H255-авг.25!G255</f>
        <v>-4114.5599999999995</v>
      </c>
    </row>
    <row r="256" spans="1:11" x14ac:dyDescent="0.25">
      <c r="A256" s="111"/>
      <c r="B256" s="109">
        <v>254</v>
      </c>
      <c r="C256" s="12">
        <v>62</v>
      </c>
      <c r="D256" s="12">
        <v>84</v>
      </c>
      <c r="E256" s="13">
        <f t="shared" si="6"/>
        <v>22</v>
      </c>
      <c r="F256" s="13">
        <v>8.25</v>
      </c>
      <c r="G256" s="12">
        <f t="shared" si="7"/>
        <v>181.5</v>
      </c>
      <c r="H256" s="79"/>
      <c r="I256" s="109"/>
      <c r="J256" s="50"/>
      <c r="K256" s="62">
        <f>июл.25!K256+авг.25!H256-авг.25!G256</f>
        <v>637.03</v>
      </c>
    </row>
    <row r="257" spans="1:11" x14ac:dyDescent="0.25">
      <c r="A257" s="111"/>
      <c r="B257" s="109">
        <v>256</v>
      </c>
      <c r="C257" s="12">
        <v>1276</v>
      </c>
      <c r="D257" s="12">
        <v>1313</v>
      </c>
      <c r="E257" s="13">
        <f t="shared" si="6"/>
        <v>37</v>
      </c>
      <c r="F257" s="13">
        <v>8.25</v>
      </c>
      <c r="G257" s="12">
        <f t="shared" si="7"/>
        <v>305.25</v>
      </c>
      <c r="H257" s="79"/>
      <c r="I257" s="109"/>
      <c r="J257" s="50"/>
      <c r="K257" s="62">
        <f>июл.25!K257+авг.25!H257-авг.25!G257</f>
        <v>-877.02</v>
      </c>
    </row>
    <row r="258" spans="1:11" x14ac:dyDescent="0.25">
      <c r="A258" s="111"/>
      <c r="B258" s="109">
        <v>258</v>
      </c>
      <c r="C258" s="12">
        <v>6269</v>
      </c>
      <c r="D258" s="12">
        <v>6269</v>
      </c>
      <c r="E258" s="13">
        <f t="shared" si="6"/>
        <v>0</v>
      </c>
      <c r="F258" s="70">
        <v>6.19</v>
      </c>
      <c r="G258" s="12">
        <f t="shared" si="7"/>
        <v>0</v>
      </c>
      <c r="H258" s="79"/>
      <c r="I258" s="109"/>
      <c r="J258" s="50"/>
      <c r="K258" s="62">
        <f>июл.25!K258+авг.25!H258-авг.25!G258</f>
        <v>1784.5100000000002</v>
      </c>
    </row>
    <row r="259" spans="1:11" x14ac:dyDescent="0.25">
      <c r="A259" s="111"/>
      <c r="B259" s="109">
        <v>259</v>
      </c>
      <c r="C259" s="12"/>
      <c r="D259" s="12"/>
      <c r="E259" s="13">
        <f t="shared" si="6"/>
        <v>0</v>
      </c>
      <c r="F259" s="13">
        <v>8.25</v>
      </c>
      <c r="G259" s="12">
        <f t="shared" si="7"/>
        <v>0</v>
      </c>
      <c r="H259" s="79"/>
      <c r="I259" s="109"/>
      <c r="J259" s="50"/>
      <c r="K259" s="62">
        <f>июл.25!K259+авг.25!H259-авг.25!G259</f>
        <v>0</v>
      </c>
    </row>
    <row r="260" spans="1:11" x14ac:dyDescent="0.25">
      <c r="A260" s="111"/>
      <c r="B260" s="109">
        <v>260</v>
      </c>
      <c r="C260" s="12">
        <v>260</v>
      </c>
      <c r="D260" s="12">
        <v>260</v>
      </c>
      <c r="E260" s="13">
        <f t="shared" si="6"/>
        <v>0</v>
      </c>
      <c r="F260" s="13">
        <v>8.25</v>
      </c>
      <c r="G260" s="12">
        <f t="shared" si="7"/>
        <v>0</v>
      </c>
      <c r="H260" s="79"/>
      <c r="I260" s="109"/>
      <c r="J260" s="50"/>
      <c r="K260" s="62">
        <f>июл.25!K260+авг.25!H260-авг.25!G260</f>
        <v>-967.56000000000006</v>
      </c>
    </row>
    <row r="261" spans="1:11" x14ac:dyDescent="0.25">
      <c r="A261" s="111"/>
      <c r="B261" s="109">
        <v>261</v>
      </c>
      <c r="C261" s="12"/>
      <c r="D261" s="12"/>
      <c r="E261" s="13">
        <f t="shared" si="6"/>
        <v>0</v>
      </c>
      <c r="F261" s="13">
        <v>8.25</v>
      </c>
      <c r="G261" s="12">
        <f t="shared" si="7"/>
        <v>0</v>
      </c>
      <c r="H261" s="79"/>
      <c r="I261" s="109"/>
      <c r="J261" s="50"/>
      <c r="K261" s="62">
        <f>июл.25!K261+авг.25!H261-авг.25!G261</f>
        <v>0</v>
      </c>
    </row>
    <row r="262" spans="1:11" x14ac:dyDescent="0.25">
      <c r="A262" s="111"/>
      <c r="B262" s="109">
        <v>262</v>
      </c>
      <c r="C262" s="12">
        <v>10</v>
      </c>
      <c r="D262" s="12">
        <v>10</v>
      </c>
      <c r="E262" s="13">
        <f t="shared" si="6"/>
        <v>0</v>
      </c>
      <c r="F262" s="13">
        <v>8.25</v>
      </c>
      <c r="G262" s="12">
        <f t="shared" si="7"/>
        <v>0</v>
      </c>
      <c r="H262" s="79"/>
      <c r="I262" s="109"/>
      <c r="J262" s="50"/>
      <c r="K262" s="62">
        <f>июл.25!K262+авг.25!H262-авг.25!G262</f>
        <v>-77.900000000000006</v>
      </c>
    </row>
    <row r="263" spans="1:11" x14ac:dyDescent="0.25">
      <c r="A263" s="111"/>
      <c r="B263" s="109">
        <v>263</v>
      </c>
      <c r="C263" s="12"/>
      <c r="D263" s="12"/>
      <c r="E263" s="13">
        <f t="shared" si="6"/>
        <v>0</v>
      </c>
      <c r="F263" s="13">
        <v>8.25</v>
      </c>
      <c r="G263" s="12">
        <f t="shared" si="7"/>
        <v>0</v>
      </c>
      <c r="H263" s="79"/>
      <c r="I263" s="109"/>
      <c r="J263" s="50"/>
      <c r="K263" s="62">
        <f>июл.25!K263+авг.25!H263-авг.25!G263</f>
        <v>0</v>
      </c>
    </row>
    <row r="264" spans="1:11" x14ac:dyDescent="0.25">
      <c r="A264" s="111"/>
      <c r="B264" s="109">
        <v>264</v>
      </c>
      <c r="C264" s="12"/>
      <c r="D264" s="12"/>
      <c r="E264" s="13">
        <f t="shared" si="6"/>
        <v>0</v>
      </c>
      <c r="F264" s="13">
        <v>8.25</v>
      </c>
      <c r="G264" s="12">
        <f t="shared" si="7"/>
        <v>0</v>
      </c>
      <c r="H264" s="79"/>
      <c r="I264" s="109"/>
      <c r="J264" s="50"/>
      <c r="K264" s="62">
        <f>июл.25!K264+авг.25!H264-авг.25!G264</f>
        <v>0</v>
      </c>
    </row>
    <row r="265" spans="1:11" x14ac:dyDescent="0.25">
      <c r="A265" s="111"/>
      <c r="B265" s="109">
        <v>265</v>
      </c>
      <c r="C265" s="12">
        <v>1575</v>
      </c>
      <c r="D265" s="12">
        <v>1647</v>
      </c>
      <c r="E265" s="13">
        <f t="shared" si="6"/>
        <v>72</v>
      </c>
      <c r="F265" s="13">
        <v>8.25</v>
      </c>
      <c r="G265" s="12">
        <f t="shared" si="7"/>
        <v>594</v>
      </c>
      <c r="H265" s="79"/>
      <c r="I265" s="109"/>
      <c r="J265" s="50"/>
      <c r="K265" s="62">
        <f>июл.25!K265+авг.25!H265-авг.25!G265</f>
        <v>68.699999999999818</v>
      </c>
    </row>
    <row r="266" spans="1:11" x14ac:dyDescent="0.25">
      <c r="A266" s="111"/>
      <c r="B266" s="109">
        <v>266</v>
      </c>
      <c r="C266" s="12">
        <v>27980</v>
      </c>
      <c r="D266" s="12">
        <v>28432</v>
      </c>
      <c r="E266" s="13">
        <f t="shared" si="6"/>
        <v>452</v>
      </c>
      <c r="F266" s="68">
        <v>6.19</v>
      </c>
      <c r="G266" s="12">
        <f t="shared" si="7"/>
        <v>2797.88</v>
      </c>
      <c r="H266" s="79"/>
      <c r="I266" s="109"/>
      <c r="J266" s="50"/>
      <c r="K266" s="62">
        <f>июл.25!K266+авг.25!H266-авг.25!G266</f>
        <v>-797.7600000000009</v>
      </c>
    </row>
    <row r="267" spans="1:11" x14ac:dyDescent="0.25">
      <c r="A267" s="20"/>
      <c r="B267" s="109">
        <v>267</v>
      </c>
      <c r="C267" s="12">
        <v>4621</v>
      </c>
      <c r="D267" s="12">
        <v>4736</v>
      </c>
      <c r="E267" s="13">
        <f t="shared" ref="E267:E331" si="8">D267-C267</f>
        <v>115</v>
      </c>
      <c r="F267" s="13">
        <v>8.25</v>
      </c>
      <c r="G267" s="12">
        <f t="shared" ref="G267:G331" si="9">F267*E267</f>
        <v>948.75</v>
      </c>
      <c r="H267" s="79"/>
      <c r="I267" s="109"/>
      <c r="J267" s="50"/>
      <c r="K267" s="62">
        <f>июл.25!K267+авг.25!H267-авг.25!G267</f>
        <v>-9377.1099999999988</v>
      </c>
    </row>
    <row r="268" spans="1:11" x14ac:dyDescent="0.25">
      <c r="A268" s="111"/>
      <c r="B268" s="109">
        <v>268</v>
      </c>
      <c r="C268" s="12">
        <v>106087</v>
      </c>
      <c r="D268" s="12">
        <v>106526</v>
      </c>
      <c r="E268" s="13">
        <f t="shared" si="8"/>
        <v>439</v>
      </c>
      <c r="F268" s="68">
        <v>6.19</v>
      </c>
      <c r="G268" s="12">
        <f t="shared" si="9"/>
        <v>2717.4100000000003</v>
      </c>
      <c r="H268" s="79">
        <v>3000</v>
      </c>
      <c r="I268" s="109">
        <v>67322</v>
      </c>
      <c r="J268" s="50">
        <v>45876</v>
      </c>
      <c r="K268" s="62">
        <f>июл.25!K268+авг.25!H268-авг.25!G268</f>
        <v>-1047.8899999999994</v>
      </c>
    </row>
    <row r="269" spans="1:11" x14ac:dyDescent="0.25">
      <c r="A269" s="111"/>
      <c r="B269" s="109">
        <v>269</v>
      </c>
      <c r="C269" s="12">
        <v>132</v>
      </c>
      <c r="D269" s="12">
        <v>132</v>
      </c>
      <c r="E269" s="13">
        <f t="shared" si="8"/>
        <v>0</v>
      </c>
      <c r="F269" s="13">
        <v>8.25</v>
      </c>
      <c r="G269" s="12">
        <f t="shared" si="9"/>
        <v>0</v>
      </c>
      <c r="H269" s="79"/>
      <c r="I269" s="109"/>
      <c r="J269" s="50"/>
      <c r="K269" s="62">
        <f>июл.25!K269+авг.25!H269-авг.25!G269</f>
        <v>-21.990000000000002</v>
      </c>
    </row>
    <row r="270" spans="1:11" x14ac:dyDescent="0.25">
      <c r="A270" s="111"/>
      <c r="B270" s="109">
        <v>270</v>
      </c>
      <c r="C270" s="12">
        <v>11774</v>
      </c>
      <c r="D270" s="12">
        <v>11774</v>
      </c>
      <c r="E270" s="13">
        <f t="shared" si="8"/>
        <v>0</v>
      </c>
      <c r="F270" s="13">
        <v>8.25</v>
      </c>
      <c r="G270" s="12">
        <f t="shared" si="9"/>
        <v>0</v>
      </c>
      <c r="H270" s="79"/>
      <c r="I270" s="109"/>
      <c r="J270" s="50"/>
      <c r="K270" s="62">
        <f>июл.25!K270+авг.25!H270-авг.25!G270</f>
        <v>6671.9000000000005</v>
      </c>
    </row>
    <row r="271" spans="1:11" x14ac:dyDescent="0.25">
      <c r="A271" s="111"/>
      <c r="B271" s="109">
        <v>272</v>
      </c>
      <c r="C271" s="12"/>
      <c r="D271" s="12"/>
      <c r="E271" s="13">
        <f t="shared" si="8"/>
        <v>0</v>
      </c>
      <c r="F271" s="13">
        <v>8.25</v>
      </c>
      <c r="G271" s="12">
        <f t="shared" si="9"/>
        <v>0</v>
      </c>
      <c r="H271" s="79"/>
      <c r="I271" s="109"/>
      <c r="J271" s="50"/>
      <c r="K271" s="62">
        <f>июл.25!K271+авг.25!H271-авг.25!G271</f>
        <v>0</v>
      </c>
    </row>
    <row r="272" spans="1:11" x14ac:dyDescent="0.25">
      <c r="A272" s="111"/>
      <c r="B272" s="109">
        <v>273</v>
      </c>
      <c r="C272" s="12">
        <v>58819</v>
      </c>
      <c r="D272" s="12">
        <v>59903</v>
      </c>
      <c r="E272" s="13">
        <f t="shared" si="8"/>
        <v>1084</v>
      </c>
      <c r="F272" s="13">
        <v>8.25</v>
      </c>
      <c r="G272" s="12">
        <f t="shared" si="9"/>
        <v>8943</v>
      </c>
      <c r="H272" s="79"/>
      <c r="I272" s="109"/>
      <c r="J272" s="50"/>
      <c r="K272" s="62">
        <f>июл.25!K272+авг.25!H272-авг.25!G272</f>
        <v>-97145.47</v>
      </c>
    </row>
    <row r="273" spans="1:11" x14ac:dyDescent="0.25">
      <c r="A273" s="111"/>
      <c r="B273" s="109">
        <v>274</v>
      </c>
      <c r="C273" s="12">
        <v>108541</v>
      </c>
      <c r="D273" s="12">
        <v>109210</v>
      </c>
      <c r="E273" s="13">
        <f t="shared" si="8"/>
        <v>669</v>
      </c>
      <c r="F273" s="68">
        <v>6.19</v>
      </c>
      <c r="G273" s="12">
        <f t="shared" si="9"/>
        <v>4141.1100000000006</v>
      </c>
      <c r="H273" s="79"/>
      <c r="I273" s="109"/>
      <c r="J273" s="50"/>
      <c r="K273" s="62">
        <f>июл.25!K273+авг.25!H273-авг.25!G273</f>
        <v>20173.600000000006</v>
      </c>
    </row>
    <row r="274" spans="1:11" x14ac:dyDescent="0.25">
      <c r="A274" s="111"/>
      <c r="B274" s="109">
        <v>275</v>
      </c>
      <c r="C274" s="12">
        <v>5305</v>
      </c>
      <c r="D274" s="12">
        <v>5305</v>
      </c>
      <c r="E274" s="13">
        <f t="shared" si="8"/>
        <v>0</v>
      </c>
      <c r="F274" s="68">
        <v>6.19</v>
      </c>
      <c r="G274" s="12">
        <f t="shared" si="9"/>
        <v>0</v>
      </c>
      <c r="H274" s="79"/>
      <c r="I274" s="109"/>
      <c r="J274" s="50"/>
      <c r="K274" s="62">
        <f>июл.25!K274+авг.25!H274-авг.25!G274</f>
        <v>0</v>
      </c>
    </row>
    <row r="275" spans="1:11" x14ac:dyDescent="0.25">
      <c r="A275" s="111"/>
      <c r="B275" s="109">
        <v>276</v>
      </c>
      <c r="C275" s="12">
        <v>105975</v>
      </c>
      <c r="D275" s="12">
        <v>106190</v>
      </c>
      <c r="E275" s="13">
        <f t="shared" si="8"/>
        <v>215</v>
      </c>
      <c r="F275" s="68">
        <v>6.19</v>
      </c>
      <c r="G275" s="12">
        <f t="shared" si="9"/>
        <v>1330.8500000000001</v>
      </c>
      <c r="H275" s="79"/>
      <c r="I275" s="109"/>
      <c r="J275" s="50"/>
      <c r="K275" s="62">
        <f>июл.25!K275+авг.25!H275-авг.25!G275</f>
        <v>14133.010000000002</v>
      </c>
    </row>
    <row r="276" spans="1:11" x14ac:dyDescent="0.25">
      <c r="A276" s="111"/>
      <c r="B276" s="109">
        <v>277</v>
      </c>
      <c r="C276" s="12"/>
      <c r="D276" s="12"/>
      <c r="E276" s="13">
        <f t="shared" si="8"/>
        <v>0</v>
      </c>
      <c r="F276" s="13">
        <v>8.25</v>
      </c>
      <c r="G276" s="12">
        <f t="shared" si="9"/>
        <v>0</v>
      </c>
      <c r="H276" s="79"/>
      <c r="I276" s="109"/>
      <c r="J276" s="50"/>
      <c r="K276" s="62">
        <f>июл.25!K276+авг.25!H276-авг.25!G276</f>
        <v>0</v>
      </c>
    </row>
    <row r="277" spans="1:11" x14ac:dyDescent="0.25">
      <c r="A277" s="111"/>
      <c r="B277" s="109">
        <v>278</v>
      </c>
      <c r="C277" s="12">
        <v>38077</v>
      </c>
      <c r="D277" s="12">
        <v>38521</v>
      </c>
      <c r="E277" s="13">
        <f t="shared" si="8"/>
        <v>444</v>
      </c>
      <c r="F277" s="13">
        <v>0</v>
      </c>
      <c r="G277" s="12">
        <f t="shared" si="9"/>
        <v>0</v>
      </c>
      <c r="H277" s="79"/>
      <c r="I277" s="109"/>
      <c r="J277" s="50"/>
      <c r="K277" s="62">
        <f>июл.25!K277+авг.25!H277-авг.25!G277</f>
        <v>3189.0099999999998</v>
      </c>
    </row>
    <row r="278" spans="1:11" x14ac:dyDescent="0.25">
      <c r="A278" s="111"/>
      <c r="B278" s="114" t="s">
        <v>24</v>
      </c>
      <c r="C278" s="12">
        <v>24836</v>
      </c>
      <c r="D278" s="12">
        <v>24836</v>
      </c>
      <c r="E278" s="13">
        <f t="shared" si="8"/>
        <v>0</v>
      </c>
      <c r="F278" s="13">
        <v>8.25</v>
      </c>
      <c r="G278" s="12">
        <f t="shared" si="9"/>
        <v>0</v>
      </c>
      <c r="H278" s="79"/>
      <c r="I278" s="109"/>
      <c r="J278" s="50"/>
      <c r="K278" s="62">
        <f>июл.25!K278+авг.25!H278-авг.25!G278</f>
        <v>0</v>
      </c>
    </row>
    <row r="279" spans="1:11" x14ac:dyDescent="0.25">
      <c r="A279" s="111"/>
      <c r="B279" s="109" t="s">
        <v>25</v>
      </c>
      <c r="C279" s="12">
        <v>73021</v>
      </c>
      <c r="D279" s="12">
        <v>73404</v>
      </c>
      <c r="E279" s="13">
        <f t="shared" si="8"/>
        <v>383</v>
      </c>
      <c r="F279" s="68">
        <v>6.19</v>
      </c>
      <c r="G279" s="12">
        <f t="shared" si="9"/>
        <v>2370.77</v>
      </c>
      <c r="H279" s="79"/>
      <c r="I279" s="109"/>
      <c r="J279" s="50"/>
      <c r="K279" s="62">
        <f>июл.25!K279+авг.25!H279-авг.25!G279</f>
        <v>-66168.83</v>
      </c>
    </row>
    <row r="280" spans="1:11" x14ac:dyDescent="0.25">
      <c r="A280" s="111"/>
      <c r="B280" s="109">
        <v>280</v>
      </c>
      <c r="C280" s="12">
        <v>60216</v>
      </c>
      <c r="D280" s="12">
        <v>61527</v>
      </c>
      <c r="E280" s="13">
        <f t="shared" si="8"/>
        <v>1311</v>
      </c>
      <c r="F280" s="49">
        <v>8.25</v>
      </c>
      <c r="G280" s="12">
        <f t="shared" si="9"/>
        <v>10815.75</v>
      </c>
      <c r="H280" s="79"/>
      <c r="I280" s="109"/>
      <c r="J280" s="50"/>
      <c r="K280" s="62">
        <f>июл.25!K280+авг.25!H280-авг.25!G280</f>
        <v>-70250.140000000014</v>
      </c>
    </row>
    <row r="281" spans="1:11" x14ac:dyDescent="0.25">
      <c r="A281" s="111"/>
      <c r="B281" s="109">
        <v>281</v>
      </c>
      <c r="C281" s="12">
        <v>31798</v>
      </c>
      <c r="D281" s="12">
        <v>32035</v>
      </c>
      <c r="E281" s="13">
        <f t="shared" si="8"/>
        <v>237</v>
      </c>
      <c r="F281" s="49">
        <v>8.25</v>
      </c>
      <c r="G281" s="12">
        <f t="shared" si="9"/>
        <v>1955.25</v>
      </c>
      <c r="H281" s="79">
        <v>2000</v>
      </c>
      <c r="I281" s="109">
        <v>135435</v>
      </c>
      <c r="J281" s="50">
        <v>45876</v>
      </c>
      <c r="K281" s="62">
        <f>июл.25!K281+авг.25!H281-авг.25!G281</f>
        <v>-9711.5</v>
      </c>
    </row>
    <row r="282" spans="1:11" x14ac:dyDescent="0.25">
      <c r="A282" s="111"/>
      <c r="B282" s="109">
        <v>282</v>
      </c>
      <c r="C282" s="12">
        <v>575</v>
      </c>
      <c r="D282" s="12">
        <v>575</v>
      </c>
      <c r="E282" s="13">
        <f t="shared" si="8"/>
        <v>0</v>
      </c>
      <c r="F282" s="49">
        <v>8.25</v>
      </c>
      <c r="G282" s="12">
        <f t="shared" si="9"/>
        <v>0</v>
      </c>
      <c r="H282" s="79"/>
      <c r="I282" s="109"/>
      <c r="J282" s="50"/>
      <c r="K282" s="62">
        <f>июл.25!K282+авг.25!H282-авг.25!G282</f>
        <v>29.32</v>
      </c>
    </row>
    <row r="283" spans="1:11" x14ac:dyDescent="0.25">
      <c r="A283" s="111"/>
      <c r="B283" s="109">
        <v>283</v>
      </c>
      <c r="C283" s="12">
        <v>4101</v>
      </c>
      <c r="D283" s="12">
        <v>4167</v>
      </c>
      <c r="E283" s="13">
        <f t="shared" si="8"/>
        <v>66</v>
      </c>
      <c r="F283" s="49">
        <v>8.25</v>
      </c>
      <c r="G283" s="12">
        <f t="shared" si="9"/>
        <v>544.5</v>
      </c>
      <c r="H283" s="79"/>
      <c r="I283" s="109"/>
      <c r="J283" s="50"/>
      <c r="K283" s="62">
        <f>июл.25!K283+авг.25!H283-авг.25!G283</f>
        <v>-2364.6</v>
      </c>
    </row>
    <row r="284" spans="1:11" x14ac:dyDescent="0.25">
      <c r="A284" s="111"/>
      <c r="B284" s="109">
        <v>284</v>
      </c>
      <c r="C284" s="12">
        <v>9122</v>
      </c>
      <c r="D284" s="12">
        <v>9122</v>
      </c>
      <c r="E284" s="13">
        <f t="shared" si="8"/>
        <v>0</v>
      </c>
      <c r="F284" s="49">
        <v>8.25</v>
      </c>
      <c r="G284" s="12">
        <f t="shared" si="9"/>
        <v>0</v>
      </c>
      <c r="H284" s="79"/>
      <c r="I284" s="109"/>
      <c r="J284" s="50"/>
      <c r="K284" s="62">
        <f>июл.25!K284+авг.25!H284-авг.25!G284</f>
        <v>-13882.52</v>
      </c>
    </row>
    <row r="285" spans="1:11" x14ac:dyDescent="0.25">
      <c r="A285" s="111"/>
      <c r="B285" s="109">
        <v>285</v>
      </c>
      <c r="C285" s="12">
        <v>106336</v>
      </c>
      <c r="D285" s="12">
        <v>106431</v>
      </c>
      <c r="E285" s="13">
        <f t="shared" si="8"/>
        <v>95</v>
      </c>
      <c r="F285" s="49">
        <v>8.25</v>
      </c>
      <c r="G285" s="12">
        <f t="shared" si="9"/>
        <v>783.75</v>
      </c>
      <c r="H285" s="79"/>
      <c r="I285" s="109"/>
      <c r="J285" s="50"/>
      <c r="K285" s="62">
        <f>июл.25!K285+авг.25!H285-авг.25!G285</f>
        <v>-1015.2399999999989</v>
      </c>
    </row>
    <row r="286" spans="1:11" x14ac:dyDescent="0.25">
      <c r="A286" s="111"/>
      <c r="B286" s="109">
        <v>286</v>
      </c>
      <c r="C286" s="12">
        <v>131710</v>
      </c>
      <c r="D286" s="12">
        <v>132581</v>
      </c>
      <c r="E286" s="13">
        <f t="shared" si="8"/>
        <v>871</v>
      </c>
      <c r="F286" s="68">
        <v>6.19</v>
      </c>
      <c r="G286" s="12">
        <f t="shared" si="9"/>
        <v>5391.4900000000007</v>
      </c>
      <c r="H286" s="79"/>
      <c r="I286" s="109"/>
      <c r="J286" s="50"/>
      <c r="K286" s="62">
        <f>июл.25!K286+авг.25!H286-авг.25!G286</f>
        <v>-13721.96</v>
      </c>
    </row>
    <row r="287" spans="1:11" x14ac:dyDescent="0.25">
      <c r="A287" s="111"/>
      <c r="B287" s="109">
        <v>287</v>
      </c>
      <c r="C287" s="12">
        <v>43344</v>
      </c>
      <c r="D287" s="12">
        <v>43508</v>
      </c>
      <c r="E287" s="13">
        <f t="shared" si="8"/>
        <v>164</v>
      </c>
      <c r="F287" s="13">
        <v>8.25</v>
      </c>
      <c r="G287" s="12">
        <f t="shared" si="9"/>
        <v>1353</v>
      </c>
      <c r="H287" s="79">
        <v>1600</v>
      </c>
      <c r="I287" s="109">
        <v>471636</v>
      </c>
      <c r="J287" s="50">
        <v>45882</v>
      </c>
      <c r="K287" s="62">
        <f>июл.25!K287+авг.25!H287-авг.25!G287</f>
        <v>7288.5999999999985</v>
      </c>
    </row>
    <row r="288" spans="1:11" x14ac:dyDescent="0.25">
      <c r="A288" s="111"/>
      <c r="B288" s="109">
        <v>288</v>
      </c>
      <c r="C288" s="12">
        <v>64361</v>
      </c>
      <c r="D288" s="12">
        <v>64790</v>
      </c>
      <c r="E288" s="13">
        <f t="shared" si="8"/>
        <v>429</v>
      </c>
      <c r="F288" s="13">
        <v>8.25</v>
      </c>
      <c r="G288" s="49">
        <f t="shared" si="9"/>
        <v>3539.25</v>
      </c>
      <c r="H288" s="79">
        <v>5000</v>
      </c>
      <c r="I288" s="109">
        <v>503840</v>
      </c>
      <c r="J288" s="50">
        <v>45884</v>
      </c>
      <c r="K288" s="62">
        <f>июл.25!K288+авг.25!H288-авг.25!G288</f>
        <v>2.5100000000002183</v>
      </c>
    </row>
    <row r="289" spans="1:11" x14ac:dyDescent="0.25">
      <c r="A289" s="111"/>
      <c r="B289" s="109">
        <v>289</v>
      </c>
      <c r="C289" s="12">
        <v>3970</v>
      </c>
      <c r="D289" s="12">
        <v>3995</v>
      </c>
      <c r="E289" s="13">
        <f t="shared" si="8"/>
        <v>25</v>
      </c>
      <c r="F289" s="13">
        <v>8.25</v>
      </c>
      <c r="G289" s="12">
        <f t="shared" si="9"/>
        <v>206.25</v>
      </c>
      <c r="H289" s="79"/>
      <c r="I289" s="109"/>
      <c r="J289" s="50"/>
      <c r="K289" s="62">
        <f>июл.25!K289+авг.25!H289-авг.25!G289</f>
        <v>1367.0700000000002</v>
      </c>
    </row>
    <row r="290" spans="1:11" x14ac:dyDescent="0.25">
      <c r="A290" s="111"/>
      <c r="B290" s="109">
        <v>290</v>
      </c>
      <c r="C290" s="12"/>
      <c r="D290" s="12"/>
      <c r="E290" s="13">
        <f t="shared" si="8"/>
        <v>0</v>
      </c>
      <c r="F290" s="13">
        <v>8.25</v>
      </c>
      <c r="G290" s="12">
        <f t="shared" si="9"/>
        <v>0</v>
      </c>
      <c r="H290" s="79"/>
      <c r="I290" s="109"/>
      <c r="J290" s="50"/>
      <c r="K290" s="62">
        <f>июл.25!K290+авг.25!H290-авг.25!G290</f>
        <v>0</v>
      </c>
    </row>
    <row r="291" spans="1:11" x14ac:dyDescent="0.25">
      <c r="A291" s="111"/>
      <c r="B291" s="109">
        <v>291</v>
      </c>
      <c r="C291" s="12"/>
      <c r="D291" s="12"/>
      <c r="E291" s="13">
        <f t="shared" si="8"/>
        <v>0</v>
      </c>
      <c r="F291" s="13">
        <v>8.25</v>
      </c>
      <c r="G291" s="12">
        <f t="shared" si="9"/>
        <v>0</v>
      </c>
      <c r="H291" s="79"/>
      <c r="I291" s="109"/>
      <c r="J291" s="50"/>
      <c r="K291" s="62">
        <f>июл.25!K291+авг.25!H291-авг.25!G291</f>
        <v>0</v>
      </c>
    </row>
    <row r="292" spans="1:11" x14ac:dyDescent="0.25">
      <c r="A292" s="111"/>
      <c r="B292" s="109">
        <v>292</v>
      </c>
      <c r="C292" s="12">
        <v>22273</v>
      </c>
      <c r="D292" s="12">
        <v>22423</v>
      </c>
      <c r="E292" s="13">
        <f t="shared" si="8"/>
        <v>150</v>
      </c>
      <c r="F292" s="68">
        <v>6.19</v>
      </c>
      <c r="G292" s="12">
        <f t="shared" si="9"/>
        <v>928.50000000000011</v>
      </c>
      <c r="H292" s="79"/>
      <c r="I292" s="109"/>
      <c r="J292" s="50"/>
      <c r="K292" s="62">
        <f>июл.25!K292+авг.25!H292-авг.25!G292</f>
        <v>-2821.32</v>
      </c>
    </row>
    <row r="293" spans="1:11" x14ac:dyDescent="0.25">
      <c r="A293" s="111"/>
      <c r="B293" s="109">
        <v>293</v>
      </c>
      <c r="C293" s="12">
        <v>1630</v>
      </c>
      <c r="D293" s="12">
        <v>1670</v>
      </c>
      <c r="E293" s="13">
        <f t="shared" si="8"/>
        <v>40</v>
      </c>
      <c r="F293" s="13">
        <v>8.25</v>
      </c>
      <c r="G293" s="12">
        <f t="shared" si="9"/>
        <v>330</v>
      </c>
      <c r="H293" s="79"/>
      <c r="I293" s="109"/>
      <c r="J293" s="50"/>
      <c r="K293" s="62">
        <f>июл.25!K293+авг.25!H293-авг.25!G293</f>
        <v>-12249.53</v>
      </c>
    </row>
    <row r="294" spans="1:11" x14ac:dyDescent="0.25">
      <c r="A294" s="111"/>
      <c r="B294" s="109">
        <v>294</v>
      </c>
      <c r="C294" s="12">
        <v>46438</v>
      </c>
      <c r="D294" s="12">
        <v>46438</v>
      </c>
      <c r="E294" s="13">
        <f t="shared" si="8"/>
        <v>0</v>
      </c>
      <c r="F294" s="13">
        <v>8.25</v>
      </c>
      <c r="G294" s="12">
        <f t="shared" si="9"/>
        <v>0</v>
      </c>
      <c r="H294" s="79"/>
      <c r="I294" s="109"/>
      <c r="J294" s="50"/>
      <c r="K294" s="62">
        <f>июл.25!K294+авг.25!H294-авг.25!G294</f>
        <v>0</v>
      </c>
    </row>
    <row r="295" spans="1:11" x14ac:dyDescent="0.25">
      <c r="A295" s="111"/>
      <c r="B295" s="109">
        <v>295</v>
      </c>
      <c r="C295" s="12"/>
      <c r="D295" s="12"/>
      <c r="E295" s="13">
        <f t="shared" si="8"/>
        <v>0</v>
      </c>
      <c r="F295" s="13">
        <v>8.25</v>
      </c>
      <c r="G295" s="12">
        <f t="shared" si="9"/>
        <v>0</v>
      </c>
      <c r="H295" s="79"/>
      <c r="I295" s="109"/>
      <c r="J295" s="50"/>
      <c r="K295" s="62">
        <f>июл.25!K295+авг.25!H295-авг.25!G295</f>
        <v>0</v>
      </c>
    </row>
    <row r="296" spans="1:11" x14ac:dyDescent="0.25">
      <c r="A296" s="111"/>
      <c r="B296" s="109">
        <v>296</v>
      </c>
      <c r="C296" s="12"/>
      <c r="D296" s="12"/>
      <c r="E296" s="13">
        <f t="shared" si="8"/>
        <v>0</v>
      </c>
      <c r="F296" s="13">
        <v>8.25</v>
      </c>
      <c r="G296" s="12">
        <f t="shared" si="9"/>
        <v>0</v>
      </c>
      <c r="H296" s="79"/>
      <c r="I296" s="109"/>
      <c r="J296" s="50"/>
      <c r="K296" s="62">
        <f>июл.25!K296+авг.25!H296-авг.25!G296</f>
        <v>0</v>
      </c>
    </row>
    <row r="297" spans="1:11" x14ac:dyDescent="0.25">
      <c r="A297" s="111"/>
      <c r="B297" s="109">
        <v>297</v>
      </c>
      <c r="C297" s="12"/>
      <c r="D297" s="12"/>
      <c r="E297" s="13">
        <f t="shared" si="8"/>
        <v>0</v>
      </c>
      <c r="F297" s="13">
        <v>8.25</v>
      </c>
      <c r="G297" s="12">
        <f t="shared" si="9"/>
        <v>0</v>
      </c>
      <c r="H297" s="79"/>
      <c r="I297" s="109"/>
      <c r="J297" s="50"/>
      <c r="K297" s="62">
        <f>июл.25!K297+авг.25!H297-авг.25!G297</f>
        <v>0</v>
      </c>
    </row>
    <row r="298" spans="1:11" x14ac:dyDescent="0.25">
      <c r="A298" s="111"/>
      <c r="B298" s="109">
        <v>298</v>
      </c>
      <c r="C298" s="12"/>
      <c r="D298" s="12"/>
      <c r="E298" s="13">
        <f t="shared" si="8"/>
        <v>0</v>
      </c>
      <c r="F298" s="13">
        <v>8.25</v>
      </c>
      <c r="G298" s="12">
        <f t="shared" si="9"/>
        <v>0</v>
      </c>
      <c r="H298" s="79"/>
      <c r="I298" s="109"/>
      <c r="J298" s="50"/>
      <c r="K298" s="62">
        <f>июл.25!K298+авг.25!H298-авг.25!G298</f>
        <v>0</v>
      </c>
    </row>
    <row r="299" spans="1:11" x14ac:dyDescent="0.25">
      <c r="A299" s="111"/>
      <c r="B299" s="109">
        <v>299</v>
      </c>
      <c r="C299" s="12"/>
      <c r="D299" s="12"/>
      <c r="E299" s="13">
        <f t="shared" si="8"/>
        <v>0</v>
      </c>
      <c r="F299" s="13">
        <v>8.25</v>
      </c>
      <c r="G299" s="12">
        <f t="shared" si="9"/>
        <v>0</v>
      </c>
      <c r="H299" s="79"/>
      <c r="I299" s="109"/>
      <c r="J299" s="50"/>
      <c r="K299" s="62">
        <f>июл.25!K299+авг.25!H299-авг.25!G299</f>
        <v>0</v>
      </c>
    </row>
    <row r="300" spans="1:11" x14ac:dyDescent="0.25">
      <c r="A300" s="111"/>
      <c r="B300" s="109">
        <v>300</v>
      </c>
      <c r="C300" s="12">
        <v>22849</v>
      </c>
      <c r="D300" s="12">
        <v>23512</v>
      </c>
      <c r="E300" s="13">
        <f t="shared" si="8"/>
        <v>663</v>
      </c>
      <c r="F300" s="70">
        <v>0</v>
      </c>
      <c r="G300" s="12">
        <f t="shared" si="9"/>
        <v>0</v>
      </c>
      <c r="H300" s="79"/>
      <c r="I300" s="109"/>
      <c r="J300" s="50"/>
      <c r="K300" s="62">
        <f>июл.25!K300+авг.25!H300-авг.25!G300</f>
        <v>20509.720000000005</v>
      </c>
    </row>
    <row r="301" spans="1:11" x14ac:dyDescent="0.25">
      <c r="A301" s="111"/>
      <c r="B301" s="109">
        <v>301</v>
      </c>
      <c r="C301" s="12">
        <v>90782</v>
      </c>
      <c r="D301" s="12">
        <v>92132</v>
      </c>
      <c r="E301" s="13">
        <f t="shared" si="8"/>
        <v>1350</v>
      </c>
      <c r="F301" s="13">
        <v>8.25</v>
      </c>
      <c r="G301" s="12">
        <f t="shared" si="9"/>
        <v>11137.5</v>
      </c>
      <c r="H301" s="79">
        <v>30000</v>
      </c>
      <c r="I301" s="109">
        <v>583024</v>
      </c>
      <c r="J301" s="50">
        <v>45874</v>
      </c>
      <c r="K301" s="62">
        <f>июл.25!K301+авг.25!H301-авг.25!G301</f>
        <v>84936.86</v>
      </c>
    </row>
    <row r="302" spans="1:11" x14ac:dyDescent="0.25">
      <c r="A302" s="111"/>
      <c r="B302" s="109">
        <v>302</v>
      </c>
      <c r="C302" s="12"/>
      <c r="D302" s="12"/>
      <c r="E302" s="13">
        <f t="shared" si="8"/>
        <v>0</v>
      </c>
      <c r="F302" s="13">
        <v>8.25</v>
      </c>
      <c r="G302" s="12">
        <f t="shared" si="9"/>
        <v>0</v>
      </c>
      <c r="H302" s="79"/>
      <c r="I302" s="109"/>
      <c r="J302" s="50"/>
      <c r="K302" s="62">
        <f>июл.25!K302+авг.25!H302-авг.25!G302</f>
        <v>0</v>
      </c>
    </row>
    <row r="303" spans="1:11" x14ac:dyDescent="0.25">
      <c r="A303" s="111"/>
      <c r="B303" s="109">
        <v>303</v>
      </c>
      <c r="C303" s="12">
        <v>52667</v>
      </c>
      <c r="D303" s="12">
        <v>53511</v>
      </c>
      <c r="E303" s="13">
        <f t="shared" si="8"/>
        <v>844</v>
      </c>
      <c r="F303" s="70">
        <v>6.19</v>
      </c>
      <c r="G303" s="12">
        <f t="shared" si="9"/>
        <v>5224.3600000000006</v>
      </c>
      <c r="H303" s="79"/>
      <c r="I303" s="109"/>
      <c r="J303" s="50"/>
      <c r="K303" s="62">
        <f>июл.25!K303+авг.25!H303-авг.25!G303</f>
        <v>-7505.8900000000012</v>
      </c>
    </row>
    <row r="304" spans="1:11" x14ac:dyDescent="0.25">
      <c r="A304" s="111"/>
      <c r="B304" s="109">
        <v>304</v>
      </c>
      <c r="C304" s="12">
        <v>27460</v>
      </c>
      <c r="D304" s="12">
        <v>27632</v>
      </c>
      <c r="E304" s="13">
        <f t="shared" si="8"/>
        <v>172</v>
      </c>
      <c r="F304" s="13">
        <v>8.25</v>
      </c>
      <c r="G304" s="12">
        <f t="shared" si="9"/>
        <v>1419</v>
      </c>
      <c r="H304" s="79"/>
      <c r="I304" s="109"/>
      <c r="J304" s="50"/>
      <c r="K304" s="62">
        <f>июл.25!K304+авг.25!H304-авг.25!G304</f>
        <v>-3418.4800000000005</v>
      </c>
    </row>
    <row r="305" spans="1:11" x14ac:dyDescent="0.25">
      <c r="A305" s="115"/>
      <c r="B305" s="109">
        <v>305</v>
      </c>
      <c r="C305" s="12">
        <v>6287</v>
      </c>
      <c r="D305" s="12">
        <v>6370</v>
      </c>
      <c r="E305" s="13">
        <f t="shared" si="8"/>
        <v>83</v>
      </c>
      <c r="F305" s="13">
        <v>8.25</v>
      </c>
      <c r="G305" s="12">
        <f t="shared" si="9"/>
        <v>684.75</v>
      </c>
      <c r="H305" s="79">
        <v>470.25</v>
      </c>
      <c r="I305" s="109">
        <v>355944</v>
      </c>
      <c r="J305" s="50">
        <v>45883</v>
      </c>
      <c r="K305" s="62">
        <f>июл.25!K305+авг.25!H305-авг.25!G305</f>
        <v>-684.68000000000006</v>
      </c>
    </row>
    <row r="306" spans="1:11" x14ac:dyDescent="0.25">
      <c r="A306" s="111"/>
      <c r="B306" s="109">
        <v>306</v>
      </c>
      <c r="C306" s="12"/>
      <c r="D306" s="12"/>
      <c r="E306" s="13">
        <f t="shared" si="8"/>
        <v>0</v>
      </c>
      <c r="F306" s="13">
        <v>8.25</v>
      </c>
      <c r="G306" s="12">
        <f t="shared" si="9"/>
        <v>0</v>
      </c>
      <c r="H306" s="79"/>
      <c r="I306" s="109"/>
      <c r="J306" s="50"/>
      <c r="K306" s="62">
        <f>июл.25!K306+авг.25!H306-авг.25!G306</f>
        <v>0</v>
      </c>
    </row>
    <row r="307" spans="1:11" x14ac:dyDescent="0.25">
      <c r="A307" s="111"/>
      <c r="B307" s="109">
        <v>307</v>
      </c>
      <c r="C307" s="12"/>
      <c r="D307" s="12"/>
      <c r="E307" s="13">
        <f t="shared" si="8"/>
        <v>0</v>
      </c>
      <c r="F307" s="13">
        <v>8.25</v>
      </c>
      <c r="G307" s="12">
        <f t="shared" si="9"/>
        <v>0</v>
      </c>
      <c r="H307" s="79"/>
      <c r="I307" s="109"/>
      <c r="J307" s="50"/>
      <c r="K307" s="62">
        <f>июл.25!K307+авг.25!H307-авг.25!G307</f>
        <v>0</v>
      </c>
    </row>
    <row r="308" spans="1:11" x14ac:dyDescent="0.25">
      <c r="A308" s="111"/>
      <c r="B308" s="109">
        <v>308</v>
      </c>
      <c r="C308" s="12"/>
      <c r="D308" s="12"/>
      <c r="E308" s="13">
        <f t="shared" si="8"/>
        <v>0</v>
      </c>
      <c r="F308" s="13">
        <v>8.25</v>
      </c>
      <c r="G308" s="12">
        <f t="shared" si="9"/>
        <v>0</v>
      </c>
      <c r="H308" s="79"/>
      <c r="I308" s="109"/>
      <c r="J308" s="50"/>
      <c r="K308" s="62">
        <f>июл.25!K308+авг.25!H308-авг.25!G308</f>
        <v>0</v>
      </c>
    </row>
    <row r="309" spans="1:11" x14ac:dyDescent="0.25">
      <c r="A309" s="111"/>
      <c r="B309" s="109">
        <v>309</v>
      </c>
      <c r="C309" s="12"/>
      <c r="D309" s="12"/>
      <c r="E309" s="13">
        <f t="shared" si="8"/>
        <v>0</v>
      </c>
      <c r="F309" s="13">
        <v>8.25</v>
      </c>
      <c r="G309" s="12">
        <f t="shared" si="9"/>
        <v>0</v>
      </c>
      <c r="H309" s="79"/>
      <c r="I309" s="109"/>
      <c r="J309" s="50"/>
      <c r="K309" s="62">
        <f>июл.25!K309+авг.25!H309-авг.25!G309</f>
        <v>0</v>
      </c>
    </row>
    <row r="310" spans="1:11" x14ac:dyDescent="0.25">
      <c r="A310" s="111"/>
      <c r="B310" s="109">
        <v>310</v>
      </c>
      <c r="C310" s="12">
        <v>10</v>
      </c>
      <c r="D310" s="12">
        <v>10</v>
      </c>
      <c r="E310" s="13">
        <f t="shared" si="8"/>
        <v>0</v>
      </c>
      <c r="F310" s="13">
        <v>8.25</v>
      </c>
      <c r="G310" s="12">
        <f t="shared" si="9"/>
        <v>0</v>
      </c>
      <c r="H310" s="79"/>
      <c r="I310" s="109"/>
      <c r="J310" s="50"/>
      <c r="K310" s="62">
        <f>июл.25!K310+авг.25!H310-авг.25!G310</f>
        <v>-36.65</v>
      </c>
    </row>
    <row r="311" spans="1:11" x14ac:dyDescent="0.25">
      <c r="A311" s="111"/>
      <c r="B311" s="109">
        <v>311</v>
      </c>
      <c r="C311" s="12"/>
      <c r="D311" s="12"/>
      <c r="E311" s="13">
        <f t="shared" si="8"/>
        <v>0</v>
      </c>
      <c r="F311" s="13">
        <v>8.25</v>
      </c>
      <c r="G311" s="12">
        <f t="shared" si="9"/>
        <v>0</v>
      </c>
      <c r="H311" s="79"/>
      <c r="I311" s="109"/>
      <c r="J311" s="50"/>
      <c r="K311" s="62">
        <f>июл.25!K311+авг.25!H311-авг.25!G311</f>
        <v>0</v>
      </c>
    </row>
    <row r="312" spans="1:11" x14ac:dyDescent="0.25">
      <c r="A312" s="111"/>
      <c r="B312" s="109">
        <v>312</v>
      </c>
      <c r="C312" s="12"/>
      <c r="D312" s="12"/>
      <c r="E312" s="13">
        <f t="shared" si="8"/>
        <v>0</v>
      </c>
      <c r="F312" s="13">
        <v>8.25</v>
      </c>
      <c r="G312" s="12">
        <f t="shared" si="9"/>
        <v>0</v>
      </c>
      <c r="H312" s="79"/>
      <c r="I312" s="109"/>
      <c r="J312" s="50"/>
      <c r="K312" s="62">
        <f>июл.25!K312+авг.25!H312-авг.25!G312</f>
        <v>0</v>
      </c>
    </row>
    <row r="313" spans="1:11" x14ac:dyDescent="0.25">
      <c r="A313" s="111"/>
      <c r="B313" s="109">
        <v>313</v>
      </c>
      <c r="C313" s="12">
        <v>13720</v>
      </c>
      <c r="D313" s="12">
        <v>14169</v>
      </c>
      <c r="E313" s="13">
        <f t="shared" si="8"/>
        <v>449</v>
      </c>
      <c r="F313" s="13">
        <v>8.25</v>
      </c>
      <c r="G313" s="12">
        <f t="shared" si="9"/>
        <v>3704.25</v>
      </c>
      <c r="H313" s="79"/>
      <c r="I313" s="109"/>
      <c r="J313" s="50"/>
      <c r="K313" s="62">
        <f>июл.25!K313+авг.25!H313-авг.25!G313</f>
        <v>-14135.5</v>
      </c>
    </row>
    <row r="314" spans="1:11" x14ac:dyDescent="0.25">
      <c r="A314" s="111"/>
      <c r="B314" s="109">
        <v>314</v>
      </c>
      <c r="C314" s="12"/>
      <c r="D314" s="12"/>
      <c r="E314" s="13">
        <f t="shared" si="8"/>
        <v>0</v>
      </c>
      <c r="F314" s="13">
        <v>8.25</v>
      </c>
      <c r="G314" s="12">
        <f t="shared" si="9"/>
        <v>0</v>
      </c>
      <c r="H314" s="79"/>
      <c r="I314" s="109"/>
      <c r="J314" s="50"/>
      <c r="K314" s="62">
        <f>июл.25!K314+авг.25!H314-авг.25!G314</f>
        <v>0</v>
      </c>
    </row>
    <row r="315" spans="1:11" x14ac:dyDescent="0.25">
      <c r="A315" s="111"/>
      <c r="B315" s="109">
        <v>315</v>
      </c>
      <c r="C315" s="12"/>
      <c r="D315" s="12"/>
      <c r="E315" s="13">
        <f t="shared" si="8"/>
        <v>0</v>
      </c>
      <c r="F315" s="13">
        <v>8.25</v>
      </c>
      <c r="G315" s="12">
        <f t="shared" si="9"/>
        <v>0</v>
      </c>
      <c r="H315" s="79"/>
      <c r="I315" s="109"/>
      <c r="J315" s="50"/>
      <c r="K315" s="62">
        <f>июл.25!K315+авг.25!H315-авг.25!G315</f>
        <v>0</v>
      </c>
    </row>
    <row r="316" spans="1:11" x14ac:dyDescent="0.25">
      <c r="A316" s="67"/>
      <c r="B316" s="109">
        <v>316</v>
      </c>
      <c r="C316" s="12">
        <v>65804</v>
      </c>
      <c r="D316" s="12">
        <v>66323</v>
      </c>
      <c r="E316" s="13">
        <f t="shared" si="8"/>
        <v>519</v>
      </c>
      <c r="F316" s="68">
        <v>6.19</v>
      </c>
      <c r="G316" s="12">
        <f t="shared" si="9"/>
        <v>3212.61</v>
      </c>
      <c r="H316" s="79">
        <v>3000</v>
      </c>
      <c r="I316" s="109">
        <v>953645</v>
      </c>
      <c r="J316" s="50">
        <v>45874</v>
      </c>
      <c r="K316" s="62">
        <f>июл.25!K316+авг.25!H316-авг.25!G316</f>
        <v>-3021.1999999999989</v>
      </c>
    </row>
    <row r="317" spans="1:11" x14ac:dyDescent="0.25">
      <c r="A317" s="111"/>
      <c r="B317" s="109">
        <v>317</v>
      </c>
      <c r="C317" s="12">
        <v>16403</v>
      </c>
      <c r="D317" s="12">
        <v>16531</v>
      </c>
      <c r="E317" s="13">
        <f t="shared" si="8"/>
        <v>128</v>
      </c>
      <c r="F317" s="68">
        <v>6.19</v>
      </c>
      <c r="G317" s="12">
        <f t="shared" si="9"/>
        <v>792.32</v>
      </c>
      <c r="H317" s="79"/>
      <c r="I317" s="109"/>
      <c r="J317" s="50"/>
      <c r="K317" s="62">
        <f>июл.25!K317+авг.25!H317-авг.25!G317</f>
        <v>-1229.33</v>
      </c>
    </row>
    <row r="318" spans="1:11" x14ac:dyDescent="0.25">
      <c r="A318" s="111"/>
      <c r="B318" s="109">
        <v>318</v>
      </c>
      <c r="C318" s="12">
        <v>23</v>
      </c>
      <c r="D318" s="12">
        <v>23</v>
      </c>
      <c r="E318" s="13">
        <f t="shared" si="8"/>
        <v>0</v>
      </c>
      <c r="F318" s="13">
        <v>8.25</v>
      </c>
      <c r="G318" s="12">
        <f t="shared" si="9"/>
        <v>0</v>
      </c>
      <c r="H318" s="79"/>
      <c r="I318" s="109"/>
      <c r="J318" s="50"/>
      <c r="K318" s="62">
        <f>июл.25!K318+авг.25!H318-авг.25!G318</f>
        <v>-21.990000000000002</v>
      </c>
    </row>
    <row r="319" spans="1:11" x14ac:dyDescent="0.25">
      <c r="A319" s="111"/>
      <c r="B319" s="109">
        <v>319</v>
      </c>
      <c r="C319" s="12"/>
      <c r="D319" s="12"/>
      <c r="E319" s="13">
        <f t="shared" si="8"/>
        <v>0</v>
      </c>
      <c r="F319" s="13">
        <v>8.25</v>
      </c>
      <c r="G319" s="12">
        <f t="shared" si="9"/>
        <v>0</v>
      </c>
      <c r="H319" s="79"/>
      <c r="I319" s="109"/>
      <c r="J319" s="50"/>
      <c r="K319" s="62">
        <f>июл.25!K319+авг.25!H319-авг.25!G319</f>
        <v>0</v>
      </c>
    </row>
    <row r="320" spans="1:11" x14ac:dyDescent="0.25">
      <c r="A320" s="111"/>
      <c r="B320" s="109">
        <v>320</v>
      </c>
      <c r="C320" s="12">
        <v>164</v>
      </c>
      <c r="D320" s="12">
        <v>164</v>
      </c>
      <c r="E320" s="13">
        <f t="shared" si="8"/>
        <v>0</v>
      </c>
      <c r="F320" s="13">
        <v>8.25</v>
      </c>
      <c r="G320" s="12">
        <f t="shared" si="9"/>
        <v>0</v>
      </c>
      <c r="H320" s="79"/>
      <c r="I320" s="109"/>
      <c r="J320" s="50"/>
      <c r="K320" s="62">
        <f>июл.25!K320+авг.25!H320-авг.25!G320</f>
        <v>0</v>
      </c>
    </row>
    <row r="321" spans="1:11" x14ac:dyDescent="0.25">
      <c r="A321" s="111"/>
      <c r="B321" s="109">
        <v>321</v>
      </c>
      <c r="C321" s="12">
        <v>0</v>
      </c>
      <c r="D321" s="12">
        <v>24</v>
      </c>
      <c r="E321" s="13">
        <f t="shared" si="8"/>
        <v>24</v>
      </c>
      <c r="F321" s="13">
        <v>8.25</v>
      </c>
      <c r="G321" s="12">
        <f t="shared" si="9"/>
        <v>198</v>
      </c>
      <c r="H321" s="79"/>
      <c r="I321" s="109"/>
      <c r="J321" s="50"/>
      <c r="K321" s="62">
        <f>июл.25!K321+авг.25!H321-авг.25!G321</f>
        <v>-198</v>
      </c>
    </row>
    <row r="322" spans="1:11" x14ac:dyDescent="0.25">
      <c r="A322" s="111"/>
      <c r="B322" s="109">
        <v>322</v>
      </c>
      <c r="C322" s="12">
        <v>43016</v>
      </c>
      <c r="D322" s="12">
        <v>43283</v>
      </c>
      <c r="E322" s="13">
        <f t="shared" si="8"/>
        <v>267</v>
      </c>
      <c r="F322" s="13">
        <v>8.25</v>
      </c>
      <c r="G322" s="12">
        <f t="shared" si="9"/>
        <v>2202.75</v>
      </c>
      <c r="H322" s="79">
        <v>10000</v>
      </c>
      <c r="I322" s="109">
        <v>301762</v>
      </c>
      <c r="J322" s="50">
        <v>45880</v>
      </c>
      <c r="K322" s="62">
        <f>июл.25!K322+авг.25!H322-авг.25!G322</f>
        <v>645.98999999999887</v>
      </c>
    </row>
    <row r="323" spans="1:11" x14ac:dyDescent="0.25">
      <c r="A323" s="111"/>
      <c r="B323" s="109">
        <v>323</v>
      </c>
      <c r="C323" s="12"/>
      <c r="D323" s="12"/>
      <c r="E323" s="13">
        <f t="shared" si="8"/>
        <v>0</v>
      </c>
      <c r="F323" s="13">
        <v>8.25</v>
      </c>
      <c r="G323" s="12">
        <f t="shared" si="9"/>
        <v>0</v>
      </c>
      <c r="H323" s="79"/>
      <c r="I323" s="109"/>
      <c r="J323" s="50"/>
      <c r="K323" s="62">
        <f>июл.25!K323+авг.25!H323-авг.25!G323</f>
        <v>0</v>
      </c>
    </row>
    <row r="324" spans="1:11" x14ac:dyDescent="0.25">
      <c r="A324" s="111"/>
      <c r="B324" s="109">
        <v>324</v>
      </c>
      <c r="C324" s="12">
        <v>1428</v>
      </c>
      <c r="D324" s="12">
        <v>1428</v>
      </c>
      <c r="E324" s="13">
        <f t="shared" si="8"/>
        <v>0</v>
      </c>
      <c r="F324" s="13">
        <v>8.25</v>
      </c>
      <c r="G324" s="12">
        <f t="shared" si="9"/>
        <v>0</v>
      </c>
      <c r="H324" s="79"/>
      <c r="I324" s="109"/>
      <c r="J324" s="50"/>
      <c r="K324" s="62">
        <f>июл.25!K324+авг.25!H324-авг.25!G324</f>
        <v>20000</v>
      </c>
    </row>
    <row r="325" spans="1:11" x14ac:dyDescent="0.25">
      <c r="A325" s="111"/>
      <c r="B325" s="109">
        <v>325</v>
      </c>
      <c r="C325" s="12"/>
      <c r="D325" s="12"/>
      <c r="E325" s="13">
        <f t="shared" si="8"/>
        <v>0</v>
      </c>
      <c r="F325" s="13">
        <v>8.25</v>
      </c>
      <c r="G325" s="12">
        <f t="shared" si="9"/>
        <v>0</v>
      </c>
      <c r="H325" s="79"/>
      <c r="I325" s="109"/>
      <c r="J325" s="50"/>
      <c r="K325" s="62">
        <f>июл.25!K325+авг.25!H325-авг.25!G325</f>
        <v>0</v>
      </c>
    </row>
    <row r="326" spans="1:11" x14ac:dyDescent="0.25">
      <c r="A326" s="111"/>
      <c r="B326" s="109">
        <v>326</v>
      </c>
      <c r="C326" s="12"/>
      <c r="D326" s="12"/>
      <c r="E326" s="13">
        <f t="shared" si="8"/>
        <v>0</v>
      </c>
      <c r="F326" s="13">
        <v>8.25</v>
      </c>
      <c r="G326" s="12">
        <f t="shared" si="9"/>
        <v>0</v>
      </c>
      <c r="H326" s="79"/>
      <c r="I326" s="109"/>
      <c r="J326" s="50"/>
      <c r="K326" s="62">
        <f>июл.25!K326+авг.25!H326-авг.25!G326</f>
        <v>0</v>
      </c>
    </row>
    <row r="327" spans="1:11" x14ac:dyDescent="0.25">
      <c r="A327" s="111"/>
      <c r="B327" s="109">
        <v>327</v>
      </c>
      <c r="C327" s="12"/>
      <c r="D327" s="12"/>
      <c r="E327" s="13">
        <f t="shared" si="8"/>
        <v>0</v>
      </c>
      <c r="F327" s="13">
        <v>8.25</v>
      </c>
      <c r="G327" s="12">
        <f t="shared" si="9"/>
        <v>0</v>
      </c>
      <c r="H327" s="79"/>
      <c r="I327" s="109"/>
      <c r="J327" s="50"/>
      <c r="K327" s="62">
        <f>июл.25!K327+авг.25!H327-авг.25!G327</f>
        <v>0</v>
      </c>
    </row>
    <row r="328" spans="1:11" x14ac:dyDescent="0.25">
      <c r="A328" s="111"/>
      <c r="B328" s="109">
        <v>328</v>
      </c>
      <c r="C328" s="12">
        <v>25326</v>
      </c>
      <c r="D328" s="12">
        <v>25723</v>
      </c>
      <c r="E328" s="13">
        <f t="shared" si="8"/>
        <v>397</v>
      </c>
      <c r="F328" s="13">
        <v>8.25</v>
      </c>
      <c r="G328" s="12">
        <f t="shared" si="9"/>
        <v>3275.25</v>
      </c>
      <c r="H328" s="79">
        <v>3000</v>
      </c>
      <c r="I328" s="109">
        <v>793330</v>
      </c>
      <c r="J328" s="50">
        <v>45875</v>
      </c>
      <c r="K328" s="62">
        <f>июл.25!K328+авг.25!H328-авг.25!G328</f>
        <v>1436.1499999999996</v>
      </c>
    </row>
    <row r="329" spans="1:11" x14ac:dyDescent="0.25">
      <c r="A329" s="111"/>
      <c r="B329" s="109">
        <v>329</v>
      </c>
      <c r="C329" s="12"/>
      <c r="D329" s="12"/>
      <c r="E329" s="13">
        <f t="shared" si="8"/>
        <v>0</v>
      </c>
      <c r="F329" s="13">
        <v>8.25</v>
      </c>
      <c r="G329" s="12">
        <f t="shared" si="9"/>
        <v>0</v>
      </c>
      <c r="H329" s="79"/>
      <c r="I329" s="109"/>
      <c r="J329" s="50"/>
      <c r="K329" s="62">
        <f>июл.25!K329+авг.25!H329-авг.25!G329</f>
        <v>0</v>
      </c>
    </row>
    <row r="330" spans="1:11" x14ac:dyDescent="0.25">
      <c r="A330" s="111"/>
      <c r="B330" s="109">
        <v>330</v>
      </c>
      <c r="C330" s="12">
        <v>8669</v>
      </c>
      <c r="D330" s="12">
        <v>8867</v>
      </c>
      <c r="E330" s="13">
        <f t="shared" si="8"/>
        <v>198</v>
      </c>
      <c r="F330" s="13">
        <v>8.25</v>
      </c>
      <c r="G330" s="12">
        <f t="shared" si="9"/>
        <v>1633.5</v>
      </c>
      <c r="H330" s="79">
        <v>2186.25</v>
      </c>
      <c r="I330" s="109">
        <v>521473</v>
      </c>
      <c r="J330" s="50">
        <v>45881</v>
      </c>
      <c r="K330" s="62">
        <f>июл.25!K330+авг.25!H330-авг.25!G330</f>
        <v>-1633.5</v>
      </c>
    </row>
    <row r="331" spans="1:11" x14ac:dyDescent="0.25">
      <c r="A331" s="111"/>
      <c r="B331" s="109">
        <v>331</v>
      </c>
      <c r="C331" s="12"/>
      <c r="D331" s="12"/>
      <c r="E331" s="13">
        <f t="shared" si="8"/>
        <v>0</v>
      </c>
      <c r="F331" s="13">
        <v>8.25</v>
      </c>
      <c r="G331" s="12">
        <f t="shared" si="9"/>
        <v>0</v>
      </c>
      <c r="H331" s="79"/>
      <c r="I331" s="109"/>
      <c r="J331" s="50"/>
      <c r="K331" s="62">
        <f>июл.25!K331+авг.25!H331-авг.25!G331</f>
        <v>0</v>
      </c>
    </row>
    <row r="332" spans="1:11" x14ac:dyDescent="0.25">
      <c r="A332" s="111"/>
      <c r="B332" s="109">
        <v>332</v>
      </c>
      <c r="C332" s="12"/>
      <c r="D332" s="12"/>
      <c r="E332" s="13">
        <f t="shared" ref="E332:E354" si="10">D332-C332</f>
        <v>0</v>
      </c>
      <c r="F332" s="13">
        <v>8.25</v>
      </c>
      <c r="G332" s="12">
        <f t="shared" ref="G332:G351" si="11">F332*E332</f>
        <v>0</v>
      </c>
      <c r="H332" s="79"/>
      <c r="I332" s="109"/>
      <c r="J332" s="50"/>
      <c r="K332" s="62">
        <f>июл.25!K332+авг.25!H332-авг.25!G332</f>
        <v>0</v>
      </c>
    </row>
    <row r="333" spans="1:11" x14ac:dyDescent="0.25">
      <c r="A333" s="111"/>
      <c r="B333" s="109">
        <v>333</v>
      </c>
      <c r="C333" s="12"/>
      <c r="D333" s="12"/>
      <c r="E333" s="13">
        <f t="shared" si="10"/>
        <v>0</v>
      </c>
      <c r="F333" s="13">
        <v>8.25</v>
      </c>
      <c r="G333" s="12">
        <f t="shared" si="11"/>
        <v>0</v>
      </c>
      <c r="H333" s="79"/>
      <c r="I333" s="109"/>
      <c r="J333" s="50"/>
      <c r="K333" s="62">
        <f>июл.25!K333+авг.25!H333-авг.25!G333</f>
        <v>0</v>
      </c>
    </row>
    <row r="334" spans="1:11" x14ac:dyDescent="0.25">
      <c r="A334" s="111"/>
      <c r="B334" s="109">
        <v>334</v>
      </c>
      <c r="C334" s="12"/>
      <c r="D334" s="12"/>
      <c r="E334" s="13">
        <f t="shared" si="10"/>
        <v>0</v>
      </c>
      <c r="F334" s="13">
        <v>8.25</v>
      </c>
      <c r="G334" s="12">
        <f t="shared" si="11"/>
        <v>0</v>
      </c>
      <c r="H334" s="79"/>
      <c r="I334" s="109"/>
      <c r="J334" s="50"/>
      <c r="K334" s="62">
        <f>июл.25!K334+авг.25!H334-авг.25!G334</f>
        <v>0</v>
      </c>
    </row>
    <row r="335" spans="1:11" x14ac:dyDescent="0.25">
      <c r="A335" s="111"/>
      <c r="B335" s="109">
        <v>335</v>
      </c>
      <c r="C335" s="12">
        <v>4321</v>
      </c>
      <c r="D335" s="12">
        <v>4367</v>
      </c>
      <c r="E335" s="13">
        <f t="shared" si="10"/>
        <v>46</v>
      </c>
      <c r="F335" s="13">
        <v>8.25</v>
      </c>
      <c r="G335" s="12">
        <f t="shared" si="11"/>
        <v>379.5</v>
      </c>
      <c r="H335" s="79"/>
      <c r="I335" s="109"/>
      <c r="J335" s="50"/>
      <c r="K335" s="62">
        <f>июл.25!K335+авг.25!H335-авг.25!G335</f>
        <v>-2748.28</v>
      </c>
    </row>
    <row r="336" spans="1:11" x14ac:dyDescent="0.25">
      <c r="A336" s="111"/>
      <c r="B336" s="109">
        <v>336</v>
      </c>
      <c r="C336" s="12">
        <v>67857</v>
      </c>
      <c r="D336" s="12">
        <v>68082</v>
      </c>
      <c r="E336" s="13">
        <f t="shared" si="10"/>
        <v>225</v>
      </c>
      <c r="F336" s="68">
        <v>6.19</v>
      </c>
      <c r="G336" s="12">
        <f t="shared" si="11"/>
        <v>1392.75</v>
      </c>
      <c r="H336" s="79">
        <v>3000</v>
      </c>
      <c r="I336" s="109">
        <v>241152</v>
      </c>
      <c r="J336" s="50">
        <v>45887</v>
      </c>
      <c r="K336" s="62">
        <f>июл.25!K336+авг.25!H336-авг.25!G336</f>
        <v>1921.21</v>
      </c>
    </row>
    <row r="337" spans="1:11" x14ac:dyDescent="0.25">
      <c r="A337" s="111"/>
      <c r="B337" s="109">
        <v>337</v>
      </c>
      <c r="C337" s="12">
        <v>2</v>
      </c>
      <c r="D337" s="12">
        <v>2</v>
      </c>
      <c r="E337" s="13">
        <f t="shared" si="10"/>
        <v>0</v>
      </c>
      <c r="F337" s="13">
        <v>8.25</v>
      </c>
      <c r="G337" s="12">
        <f t="shared" si="11"/>
        <v>0</v>
      </c>
      <c r="H337" s="79"/>
      <c r="I337" s="109"/>
      <c r="J337" s="50"/>
      <c r="K337" s="62">
        <f>июл.25!K337+авг.25!H337-авг.25!G337</f>
        <v>0</v>
      </c>
    </row>
    <row r="338" spans="1:11" x14ac:dyDescent="0.25">
      <c r="A338" s="111"/>
      <c r="B338" s="109">
        <v>338</v>
      </c>
      <c r="C338" s="12">
        <v>25326</v>
      </c>
      <c r="D338" s="12">
        <v>25326</v>
      </c>
      <c r="E338" s="13">
        <f t="shared" si="10"/>
        <v>0</v>
      </c>
      <c r="F338" s="13">
        <v>8.25</v>
      </c>
      <c r="G338" s="12">
        <f t="shared" si="11"/>
        <v>0</v>
      </c>
      <c r="H338" s="79">
        <v>10000</v>
      </c>
      <c r="I338" s="109">
        <v>787833</v>
      </c>
      <c r="J338" s="50">
        <v>45876</v>
      </c>
      <c r="K338" s="62">
        <f>июл.25!K338+авг.25!H338-авг.25!G338</f>
        <v>13511.82</v>
      </c>
    </row>
    <row r="339" spans="1:11" x14ac:dyDescent="0.25">
      <c r="A339" s="111"/>
      <c r="B339" s="109">
        <v>339</v>
      </c>
      <c r="C339" s="12">
        <v>908</v>
      </c>
      <c r="D339" s="12">
        <v>1041</v>
      </c>
      <c r="E339" s="13">
        <f t="shared" si="10"/>
        <v>133</v>
      </c>
      <c r="F339" s="13">
        <v>8.25</v>
      </c>
      <c r="G339" s="12">
        <f t="shared" si="11"/>
        <v>1097.25</v>
      </c>
      <c r="H339" s="79">
        <f>160+250+250+200+250</f>
        <v>1110</v>
      </c>
      <c r="I339" s="109" t="s">
        <v>97</v>
      </c>
      <c r="J339" s="50" t="s">
        <v>98</v>
      </c>
      <c r="K339" s="62">
        <f>июл.25!K339+авг.25!H339-авг.25!G339</f>
        <v>795.81999999999971</v>
      </c>
    </row>
    <row r="340" spans="1:11" x14ac:dyDescent="0.25">
      <c r="A340" s="111"/>
      <c r="B340" s="109">
        <v>340</v>
      </c>
      <c r="C340" s="12"/>
      <c r="D340" s="12"/>
      <c r="E340" s="13">
        <f t="shared" si="10"/>
        <v>0</v>
      </c>
      <c r="F340" s="13">
        <v>8.25</v>
      </c>
      <c r="G340" s="12">
        <f t="shared" si="11"/>
        <v>0</v>
      </c>
      <c r="H340" s="79"/>
      <c r="I340" s="109"/>
      <c r="J340" s="50"/>
      <c r="K340" s="62">
        <f>июл.25!K340+авг.25!H340-авг.25!G340</f>
        <v>0</v>
      </c>
    </row>
    <row r="341" spans="1:11" x14ac:dyDescent="0.25">
      <c r="A341" s="111"/>
      <c r="B341" s="109">
        <v>341</v>
      </c>
      <c r="C341" s="12">
        <v>182777</v>
      </c>
      <c r="D341" s="12">
        <v>182777</v>
      </c>
      <c r="E341" s="13">
        <f t="shared" si="10"/>
        <v>0</v>
      </c>
      <c r="F341" s="68">
        <v>6.19</v>
      </c>
      <c r="G341" s="12">
        <f t="shared" si="11"/>
        <v>0</v>
      </c>
      <c r="H341" s="79">
        <v>900</v>
      </c>
      <c r="I341" s="109">
        <v>411578</v>
      </c>
      <c r="J341" s="50">
        <v>45870</v>
      </c>
      <c r="K341" s="62">
        <f>июл.25!K341+авг.25!H341-авг.25!G341</f>
        <v>-9508.99</v>
      </c>
    </row>
    <row r="342" spans="1:11" x14ac:dyDescent="0.25">
      <c r="A342" s="111"/>
      <c r="B342" s="109">
        <v>342</v>
      </c>
      <c r="C342" s="12">
        <v>66897</v>
      </c>
      <c r="D342" s="12">
        <v>67182</v>
      </c>
      <c r="E342" s="13">
        <f t="shared" si="10"/>
        <v>285</v>
      </c>
      <c r="F342" s="13">
        <v>8.25</v>
      </c>
      <c r="G342" s="12">
        <f t="shared" si="11"/>
        <v>2351.25</v>
      </c>
      <c r="H342" s="79">
        <f>1000</f>
        <v>1000</v>
      </c>
      <c r="I342" s="109">
        <v>996272</v>
      </c>
      <c r="J342" s="50">
        <v>45895</v>
      </c>
      <c r="K342" s="62">
        <f>июл.25!K342+авг.25!H342-авг.25!G342</f>
        <v>-1097.56</v>
      </c>
    </row>
    <row r="343" spans="1:11" x14ac:dyDescent="0.25">
      <c r="A343" s="111"/>
      <c r="B343" s="109">
        <v>343</v>
      </c>
      <c r="C343" s="12"/>
      <c r="D343" s="12"/>
      <c r="E343" s="13">
        <f t="shared" si="10"/>
        <v>0</v>
      </c>
      <c r="F343" s="13">
        <v>8.25</v>
      </c>
      <c r="G343" s="12">
        <f t="shared" si="11"/>
        <v>0</v>
      </c>
      <c r="H343" s="79"/>
      <c r="I343" s="109"/>
      <c r="J343" s="50"/>
      <c r="K343" s="62">
        <f>июл.25!K343+авг.25!H343-авг.25!G343</f>
        <v>0</v>
      </c>
    </row>
    <row r="344" spans="1:11" x14ac:dyDescent="0.25">
      <c r="A344" s="111"/>
      <c r="B344" s="109">
        <v>344</v>
      </c>
      <c r="C344" s="12">
        <v>12395</v>
      </c>
      <c r="D344" s="12">
        <v>12699</v>
      </c>
      <c r="E344" s="13">
        <f t="shared" si="10"/>
        <v>304</v>
      </c>
      <c r="F344" s="13">
        <v>8.25</v>
      </c>
      <c r="G344" s="12">
        <f t="shared" si="11"/>
        <v>2508</v>
      </c>
      <c r="H344" s="79"/>
      <c r="I344" s="109"/>
      <c r="J344" s="50"/>
      <c r="K344" s="62">
        <f>июл.25!K344+авг.25!H344-авг.25!G344</f>
        <v>1941.9400000000005</v>
      </c>
    </row>
    <row r="345" spans="1:11" x14ac:dyDescent="0.25">
      <c r="A345" s="111"/>
      <c r="B345" s="109">
        <v>345</v>
      </c>
      <c r="C345" s="12">
        <v>6</v>
      </c>
      <c r="D345" s="12">
        <v>6</v>
      </c>
      <c r="E345" s="13">
        <f t="shared" si="10"/>
        <v>0</v>
      </c>
      <c r="F345" s="13">
        <v>8.25</v>
      </c>
      <c r="G345" s="12">
        <f t="shared" si="11"/>
        <v>0</v>
      </c>
      <c r="H345" s="79"/>
      <c r="I345" s="109"/>
      <c r="J345" s="50"/>
      <c r="K345" s="62">
        <f>июл.25!K345+авг.25!H345-авг.25!G345</f>
        <v>0</v>
      </c>
    </row>
    <row r="346" spans="1:11" x14ac:dyDescent="0.25">
      <c r="A346" s="111"/>
      <c r="B346" s="109">
        <v>346</v>
      </c>
      <c r="C346" s="12">
        <v>37843</v>
      </c>
      <c r="D346" s="12">
        <v>37869</v>
      </c>
      <c r="E346" s="13">
        <f t="shared" si="10"/>
        <v>26</v>
      </c>
      <c r="F346" s="13">
        <v>8.25</v>
      </c>
      <c r="G346" s="12">
        <f t="shared" si="11"/>
        <v>214.5</v>
      </c>
      <c r="H346" s="79"/>
      <c r="I346" s="109"/>
      <c r="J346" s="50"/>
      <c r="K346" s="62">
        <f>июл.25!K346+авг.25!H346-авг.25!G346</f>
        <v>-3704.0300000000007</v>
      </c>
    </row>
    <row r="347" spans="1:11" x14ac:dyDescent="0.25">
      <c r="A347" s="111"/>
      <c r="B347" s="109">
        <v>347</v>
      </c>
      <c r="C347" s="12"/>
      <c r="D347" s="12"/>
      <c r="E347" s="13">
        <f t="shared" si="10"/>
        <v>0</v>
      </c>
      <c r="F347" s="13">
        <v>8.25</v>
      </c>
      <c r="G347" s="12">
        <f t="shared" si="11"/>
        <v>0</v>
      </c>
      <c r="H347" s="79"/>
      <c r="I347" s="109"/>
      <c r="J347" s="50"/>
      <c r="K347" s="62">
        <f>июл.25!K347+авг.25!H347-авг.25!G347</f>
        <v>0</v>
      </c>
    </row>
    <row r="348" spans="1:11" x14ac:dyDescent="0.25">
      <c r="A348" s="111"/>
      <c r="B348" s="109">
        <v>348</v>
      </c>
      <c r="C348" s="12">
        <v>33327</v>
      </c>
      <c r="D348" s="12">
        <v>33771</v>
      </c>
      <c r="E348" s="13">
        <f t="shared" si="10"/>
        <v>444</v>
      </c>
      <c r="F348" s="13">
        <v>8.25</v>
      </c>
      <c r="G348" s="12">
        <f t="shared" si="11"/>
        <v>3663</v>
      </c>
      <c r="H348" s="80">
        <v>2500</v>
      </c>
      <c r="I348" s="81" t="s">
        <v>99</v>
      </c>
      <c r="J348" s="82">
        <v>45891</v>
      </c>
      <c r="K348" s="62">
        <f>июл.25!K348+авг.25!H348-авг.25!G348</f>
        <v>4262.119999999999</v>
      </c>
    </row>
    <row r="349" spans="1:11" x14ac:dyDescent="0.25">
      <c r="A349" s="111"/>
      <c r="B349" s="109">
        <v>349</v>
      </c>
      <c r="C349" s="12">
        <v>123931</v>
      </c>
      <c r="D349" s="12">
        <v>124589</v>
      </c>
      <c r="E349" s="13">
        <f t="shared" si="10"/>
        <v>658</v>
      </c>
      <c r="F349" s="68">
        <v>6.19</v>
      </c>
      <c r="G349" s="49">
        <f t="shared" si="11"/>
        <v>4073.0200000000004</v>
      </c>
      <c r="H349" s="79">
        <v>3350</v>
      </c>
      <c r="I349" s="109">
        <v>30</v>
      </c>
      <c r="J349" s="50">
        <v>45887</v>
      </c>
      <c r="K349" s="62">
        <f>июл.25!K349+авг.25!H349-авг.25!G349</f>
        <v>4885.7300000000014</v>
      </c>
    </row>
    <row r="350" spans="1:11" x14ac:dyDescent="0.25">
      <c r="A350" s="113"/>
      <c r="B350" s="112">
        <v>350</v>
      </c>
      <c r="C350" s="12">
        <v>2567</v>
      </c>
      <c r="D350" s="12">
        <v>2872</v>
      </c>
      <c r="E350" s="13">
        <f t="shared" si="10"/>
        <v>305</v>
      </c>
      <c r="F350" s="68">
        <v>6.19</v>
      </c>
      <c r="G350" s="12">
        <f t="shared" si="11"/>
        <v>1887.95</v>
      </c>
      <c r="H350" s="79"/>
      <c r="I350" s="109"/>
      <c r="J350" s="50"/>
      <c r="K350" s="62">
        <f>июл.25!K350+авг.25!H350-авг.25!G350</f>
        <v>396.56000000000017</v>
      </c>
    </row>
    <row r="351" spans="1:11" x14ac:dyDescent="0.25">
      <c r="A351" s="111"/>
      <c r="B351" s="109" t="s">
        <v>26</v>
      </c>
      <c r="C351" s="12">
        <v>8992</v>
      </c>
      <c r="D351" s="12">
        <v>8992</v>
      </c>
      <c r="E351" s="13">
        <f t="shared" si="10"/>
        <v>0</v>
      </c>
      <c r="F351" s="13">
        <v>8.25</v>
      </c>
      <c r="G351" s="12">
        <f t="shared" si="11"/>
        <v>0</v>
      </c>
      <c r="H351" s="79"/>
      <c r="I351" s="109"/>
      <c r="J351" s="50"/>
      <c r="K351" s="62">
        <f>июл.25!K351+авг.25!H351-авг.25!G351</f>
        <v>0</v>
      </c>
    </row>
    <row r="352" spans="1:11" x14ac:dyDescent="0.25">
      <c r="A352" s="57"/>
      <c r="C352" s="12">
        <v>43309</v>
      </c>
      <c r="D352" s="84">
        <v>43578</v>
      </c>
      <c r="E352" s="84">
        <f t="shared" si="10"/>
        <v>269</v>
      </c>
      <c r="I352" s="2"/>
      <c r="J352"/>
    </row>
    <row r="353" spans="1:10" x14ac:dyDescent="0.25">
      <c r="A353" s="57"/>
      <c r="C353" s="12">
        <v>8595</v>
      </c>
      <c r="D353" s="84">
        <v>9065</v>
      </c>
      <c r="E353" s="84">
        <f t="shared" si="10"/>
        <v>470</v>
      </c>
      <c r="I353"/>
      <c r="J353"/>
    </row>
    <row r="354" spans="1:10" x14ac:dyDescent="0.25">
      <c r="A354" s="57"/>
      <c r="C354" s="12">
        <v>25566</v>
      </c>
      <c r="D354" s="84">
        <v>25861</v>
      </c>
      <c r="E354" s="84">
        <f t="shared" si="10"/>
        <v>295</v>
      </c>
      <c r="I354"/>
      <c r="J354"/>
    </row>
    <row r="355" spans="1:10" x14ac:dyDescent="0.25">
      <c r="A355" s="9"/>
      <c r="C355"/>
      <c r="I355"/>
      <c r="J355"/>
    </row>
    <row r="356" spans="1:10" x14ac:dyDescent="0.25">
      <c r="C356"/>
      <c r="I356"/>
      <c r="J356"/>
    </row>
    <row r="357" spans="1:10" x14ac:dyDescent="0.25">
      <c r="C357"/>
      <c r="I357"/>
      <c r="J357"/>
    </row>
    <row r="358" spans="1:10" x14ac:dyDescent="0.25">
      <c r="C358"/>
      <c r="I358"/>
      <c r="J358"/>
    </row>
    <row r="359" spans="1:10" x14ac:dyDescent="0.25">
      <c r="C359"/>
      <c r="I359"/>
      <c r="J359"/>
    </row>
    <row r="360" spans="1:10" x14ac:dyDescent="0.25">
      <c r="C360"/>
      <c r="I360"/>
      <c r="J360"/>
    </row>
    <row r="361" spans="1:10" x14ac:dyDescent="0.25">
      <c r="C361"/>
      <c r="I361"/>
      <c r="J361"/>
    </row>
    <row r="362" spans="1:10" x14ac:dyDescent="0.25">
      <c r="C362"/>
      <c r="I362"/>
      <c r="J362"/>
    </row>
    <row r="363" spans="1:10" x14ac:dyDescent="0.25">
      <c r="C363"/>
      <c r="I363"/>
      <c r="J363"/>
    </row>
    <row r="364" spans="1:10" x14ac:dyDescent="0.25">
      <c r="C364"/>
      <c r="I364"/>
      <c r="J364"/>
    </row>
    <row r="365" spans="1:10" x14ac:dyDescent="0.25">
      <c r="C365"/>
      <c r="I365"/>
      <c r="J365"/>
    </row>
    <row r="366" spans="1:10" x14ac:dyDescent="0.25">
      <c r="C366"/>
      <c r="I366"/>
      <c r="J366"/>
    </row>
    <row r="367" spans="1:10" x14ac:dyDescent="0.25">
      <c r="C367"/>
      <c r="I367"/>
      <c r="J367"/>
    </row>
    <row r="368" spans="1:10" x14ac:dyDescent="0.25">
      <c r="C368"/>
      <c r="I368"/>
      <c r="J368"/>
    </row>
    <row r="369" spans="3:10" x14ac:dyDescent="0.25">
      <c r="C369"/>
      <c r="I369"/>
      <c r="J369"/>
    </row>
    <row r="370" spans="3:10" x14ac:dyDescent="0.25">
      <c r="C370"/>
      <c r="I370"/>
      <c r="J370"/>
    </row>
    <row r="371" spans="3:10" x14ac:dyDescent="0.25">
      <c r="C371"/>
      <c r="I371"/>
      <c r="J371"/>
    </row>
    <row r="372" spans="3:10" x14ac:dyDescent="0.25">
      <c r="C372"/>
      <c r="I372"/>
      <c r="J372"/>
    </row>
    <row r="373" spans="3:10" x14ac:dyDescent="0.25">
      <c r="C373"/>
      <c r="I373"/>
      <c r="J373"/>
    </row>
    <row r="374" spans="3:10" x14ac:dyDescent="0.25">
      <c r="C374"/>
      <c r="I374"/>
      <c r="J374"/>
    </row>
    <row r="375" spans="3:10" x14ac:dyDescent="0.25">
      <c r="C375"/>
      <c r="I375"/>
      <c r="J375"/>
    </row>
    <row r="376" spans="3:10" x14ac:dyDescent="0.25">
      <c r="C376"/>
      <c r="I376"/>
      <c r="J376"/>
    </row>
    <row r="377" spans="3:10" x14ac:dyDescent="0.25">
      <c r="C377"/>
      <c r="I377"/>
      <c r="J377"/>
    </row>
    <row r="378" spans="3:10" x14ac:dyDescent="0.25">
      <c r="C378"/>
      <c r="I378"/>
      <c r="J378"/>
    </row>
    <row r="379" spans="3:10" x14ac:dyDescent="0.25">
      <c r="C379"/>
      <c r="I379"/>
      <c r="J379"/>
    </row>
    <row r="380" spans="3:10" x14ac:dyDescent="0.25">
      <c r="C380"/>
      <c r="I380"/>
      <c r="J380"/>
    </row>
    <row r="381" spans="3:10" x14ac:dyDescent="0.25">
      <c r="C381"/>
      <c r="I381"/>
      <c r="J381"/>
    </row>
    <row r="382" spans="3:10" x14ac:dyDescent="0.25">
      <c r="C382"/>
      <c r="I382"/>
      <c r="J382"/>
    </row>
    <row r="383" spans="3:10" x14ac:dyDescent="0.25">
      <c r="C383"/>
      <c r="I383"/>
      <c r="J383"/>
    </row>
    <row r="384" spans="3:10" x14ac:dyDescent="0.25">
      <c r="C384"/>
      <c r="I384"/>
      <c r="J384"/>
    </row>
    <row r="385" spans="3:10" x14ac:dyDescent="0.25">
      <c r="C385"/>
      <c r="I385"/>
      <c r="J385"/>
    </row>
    <row r="386" spans="3:10" x14ac:dyDescent="0.25">
      <c r="C386"/>
      <c r="I386"/>
      <c r="J386"/>
    </row>
    <row r="387" spans="3:10" x14ac:dyDescent="0.25">
      <c r="C387"/>
      <c r="I387"/>
      <c r="J387"/>
    </row>
    <row r="388" spans="3:10" x14ac:dyDescent="0.25">
      <c r="C388"/>
      <c r="I388"/>
      <c r="J388"/>
    </row>
    <row r="389" spans="3:10" x14ac:dyDescent="0.25">
      <c r="C389"/>
      <c r="I389"/>
      <c r="J389"/>
    </row>
    <row r="390" spans="3:10" x14ac:dyDescent="0.25">
      <c r="C390"/>
      <c r="I390"/>
      <c r="J390"/>
    </row>
    <row r="391" spans="3:10" x14ac:dyDescent="0.25">
      <c r="C391"/>
      <c r="I391"/>
      <c r="J391"/>
    </row>
    <row r="392" spans="3:10" x14ac:dyDescent="0.25">
      <c r="C392"/>
      <c r="I392"/>
      <c r="J392"/>
    </row>
    <row r="393" spans="3:10" x14ac:dyDescent="0.25">
      <c r="C393"/>
      <c r="I393"/>
      <c r="J393"/>
    </row>
    <row r="394" spans="3:10" x14ac:dyDescent="0.25">
      <c r="C394"/>
      <c r="I394"/>
      <c r="J394"/>
    </row>
    <row r="395" spans="3:10" x14ac:dyDescent="0.25">
      <c r="C395"/>
      <c r="I395"/>
      <c r="J395"/>
    </row>
    <row r="396" spans="3:10" x14ac:dyDescent="0.25">
      <c r="C396"/>
      <c r="I396"/>
      <c r="J396"/>
    </row>
    <row r="397" spans="3:10" x14ac:dyDescent="0.25">
      <c r="C397"/>
      <c r="I397"/>
      <c r="J397"/>
    </row>
    <row r="398" spans="3:10" x14ac:dyDescent="0.25">
      <c r="C398"/>
      <c r="I398"/>
      <c r="J398"/>
    </row>
    <row r="399" spans="3:10" x14ac:dyDescent="0.25">
      <c r="C399"/>
      <c r="I399"/>
      <c r="J399"/>
    </row>
    <row r="400" spans="3:10" x14ac:dyDescent="0.25">
      <c r="C400"/>
      <c r="I400"/>
      <c r="J400"/>
    </row>
    <row r="401" spans="3:10" x14ac:dyDescent="0.25">
      <c r="C401"/>
      <c r="I401"/>
      <c r="J401"/>
    </row>
    <row r="402" spans="3:10" x14ac:dyDescent="0.25">
      <c r="C402"/>
      <c r="I402"/>
      <c r="J402"/>
    </row>
    <row r="403" spans="3:10" x14ac:dyDescent="0.25">
      <c r="C403"/>
      <c r="I403"/>
      <c r="J403"/>
    </row>
    <row r="404" spans="3:10" x14ac:dyDescent="0.25">
      <c r="C404"/>
      <c r="I404"/>
      <c r="J404"/>
    </row>
    <row r="405" spans="3:10" x14ac:dyDescent="0.25">
      <c r="C405"/>
      <c r="I405"/>
      <c r="J405"/>
    </row>
    <row r="406" spans="3:10" x14ac:dyDescent="0.25">
      <c r="C406"/>
      <c r="I406"/>
      <c r="J406"/>
    </row>
    <row r="407" spans="3:10" x14ac:dyDescent="0.25">
      <c r="C407"/>
      <c r="I407"/>
      <c r="J407"/>
    </row>
    <row r="408" spans="3:10" x14ac:dyDescent="0.25">
      <c r="C408"/>
      <c r="I408"/>
      <c r="J408"/>
    </row>
    <row r="409" spans="3:10" x14ac:dyDescent="0.25">
      <c r="C409"/>
      <c r="I409"/>
      <c r="J409"/>
    </row>
    <row r="410" spans="3:10" x14ac:dyDescent="0.25">
      <c r="C410"/>
      <c r="I410"/>
      <c r="J410"/>
    </row>
    <row r="411" spans="3:10" x14ac:dyDescent="0.25">
      <c r="C411"/>
      <c r="I411"/>
      <c r="J411"/>
    </row>
    <row r="412" spans="3:10" x14ac:dyDescent="0.25">
      <c r="C412"/>
      <c r="I412"/>
      <c r="J412"/>
    </row>
    <row r="413" spans="3:10" x14ac:dyDescent="0.25">
      <c r="C413"/>
      <c r="I413"/>
      <c r="J413"/>
    </row>
    <row r="414" spans="3:10" x14ac:dyDescent="0.25">
      <c r="C414"/>
      <c r="I414"/>
      <c r="J414"/>
    </row>
    <row r="415" spans="3:10" x14ac:dyDescent="0.25">
      <c r="C415"/>
      <c r="I415"/>
      <c r="J415"/>
    </row>
    <row r="416" spans="3:10" x14ac:dyDescent="0.25">
      <c r="I416"/>
      <c r="J416"/>
    </row>
    <row r="417" spans="9:10" x14ac:dyDescent="0.25">
      <c r="I417"/>
      <c r="J417"/>
    </row>
    <row r="418" spans="9:10" x14ac:dyDescent="0.25">
      <c r="I418"/>
      <c r="J418"/>
    </row>
    <row r="419" spans="9:10" x14ac:dyDescent="0.25">
      <c r="I419"/>
      <c r="J419"/>
    </row>
    <row r="420" spans="9:10" x14ac:dyDescent="0.25">
      <c r="I420"/>
      <c r="J420"/>
    </row>
    <row r="421" spans="9:10" x14ac:dyDescent="0.25">
      <c r="I421"/>
      <c r="J421"/>
    </row>
    <row r="422" spans="9:10" x14ac:dyDescent="0.25">
      <c r="I422"/>
      <c r="J422"/>
    </row>
    <row r="423" spans="9:10" x14ac:dyDescent="0.25">
      <c r="I423"/>
      <c r="J423"/>
    </row>
    <row r="424" spans="9:10" x14ac:dyDescent="0.25">
      <c r="I424"/>
      <c r="J424"/>
    </row>
    <row r="425" spans="9:10" x14ac:dyDescent="0.25">
      <c r="I425"/>
      <c r="J425"/>
    </row>
    <row r="426" spans="9:10" x14ac:dyDescent="0.25">
      <c r="I426"/>
      <c r="J426"/>
    </row>
    <row r="427" spans="9:10" x14ac:dyDescent="0.25">
      <c r="I427"/>
      <c r="J427"/>
    </row>
    <row r="428" spans="9:10" x14ac:dyDescent="0.25">
      <c r="I428"/>
      <c r="J428"/>
    </row>
    <row r="429" spans="9:10" x14ac:dyDescent="0.25">
      <c r="I429"/>
      <c r="J429"/>
    </row>
    <row r="430" spans="9:10" x14ac:dyDescent="0.25">
      <c r="I430"/>
      <c r="J430"/>
    </row>
    <row r="431" spans="9:10" x14ac:dyDescent="0.25">
      <c r="I431"/>
      <c r="J431"/>
    </row>
    <row r="432" spans="9:10" x14ac:dyDescent="0.25">
      <c r="I432"/>
      <c r="J432"/>
    </row>
    <row r="433" spans="9:10" x14ac:dyDescent="0.25">
      <c r="I433"/>
      <c r="J433"/>
    </row>
    <row r="434" spans="9:10" x14ac:dyDescent="0.25">
      <c r="I434"/>
      <c r="J434"/>
    </row>
    <row r="435" spans="9:10" x14ac:dyDescent="0.25">
      <c r="I435"/>
      <c r="J435"/>
    </row>
    <row r="436" spans="9:10" x14ac:dyDescent="0.25">
      <c r="I436"/>
      <c r="J436"/>
    </row>
    <row r="437" spans="9:10" x14ac:dyDescent="0.25">
      <c r="I437"/>
      <c r="J437"/>
    </row>
    <row r="438" spans="9:10" x14ac:dyDescent="0.25">
      <c r="I438"/>
      <c r="J438"/>
    </row>
    <row r="439" spans="9:10" x14ac:dyDescent="0.25">
      <c r="I439"/>
      <c r="J439"/>
    </row>
    <row r="440" spans="9:10" x14ac:dyDescent="0.25">
      <c r="I440"/>
      <c r="J440"/>
    </row>
    <row r="441" spans="9:10" x14ac:dyDescent="0.25">
      <c r="I441"/>
      <c r="J441"/>
    </row>
    <row r="442" spans="9:10" x14ac:dyDescent="0.25">
      <c r="I442"/>
      <c r="J442"/>
    </row>
    <row r="443" spans="9:10" x14ac:dyDescent="0.25">
      <c r="I443"/>
      <c r="J443"/>
    </row>
    <row r="444" spans="9:10" x14ac:dyDescent="0.25">
      <c r="I444"/>
      <c r="J444"/>
    </row>
    <row r="445" spans="9:10" x14ac:dyDescent="0.25">
      <c r="I445"/>
      <c r="J445"/>
    </row>
    <row r="446" spans="9:10" x14ac:dyDescent="0.25">
      <c r="I446"/>
      <c r="J446"/>
    </row>
    <row r="447" spans="9:10" x14ac:dyDescent="0.25">
      <c r="I447"/>
      <c r="J447"/>
    </row>
    <row r="448" spans="9:10" x14ac:dyDescent="0.25">
      <c r="I448"/>
      <c r="J448"/>
    </row>
    <row r="449" spans="9:10" x14ac:dyDescent="0.25">
      <c r="I449"/>
      <c r="J449"/>
    </row>
    <row r="450" spans="9:10" x14ac:dyDescent="0.25">
      <c r="I450"/>
      <c r="J450"/>
    </row>
    <row r="451" spans="9:10" x14ac:dyDescent="0.25">
      <c r="I451"/>
      <c r="J451"/>
    </row>
    <row r="452" spans="9:10" x14ac:dyDescent="0.25">
      <c r="I452"/>
      <c r="J452"/>
    </row>
    <row r="453" spans="9:10" x14ac:dyDescent="0.25">
      <c r="I453"/>
      <c r="J453"/>
    </row>
    <row r="454" spans="9:10" x14ac:dyDescent="0.25">
      <c r="I454"/>
      <c r="J454"/>
    </row>
    <row r="455" spans="9:10" x14ac:dyDescent="0.25">
      <c r="I455"/>
      <c r="J455"/>
    </row>
    <row r="456" spans="9:10" x14ac:dyDescent="0.25">
      <c r="I456"/>
      <c r="J456"/>
    </row>
    <row r="457" spans="9:10" x14ac:dyDescent="0.25">
      <c r="I457"/>
      <c r="J457"/>
    </row>
    <row r="458" spans="9:10" x14ac:dyDescent="0.25">
      <c r="I458"/>
      <c r="J458"/>
    </row>
    <row r="459" spans="9:10" x14ac:dyDescent="0.25">
      <c r="I459"/>
      <c r="J459"/>
    </row>
    <row r="460" spans="9:10" x14ac:dyDescent="0.25">
      <c r="I460"/>
      <c r="J460"/>
    </row>
    <row r="461" spans="9:10" x14ac:dyDescent="0.25">
      <c r="I461"/>
      <c r="J461"/>
    </row>
    <row r="462" spans="9:10" x14ac:dyDescent="0.25">
      <c r="I462"/>
      <c r="J462"/>
    </row>
    <row r="463" spans="9:10" x14ac:dyDescent="0.25">
      <c r="I463"/>
      <c r="J463"/>
    </row>
    <row r="464" spans="9:10" x14ac:dyDescent="0.25">
      <c r="I464"/>
      <c r="J464"/>
    </row>
    <row r="465" spans="9:10" x14ac:dyDescent="0.25">
      <c r="I465"/>
      <c r="J465"/>
    </row>
    <row r="466" spans="9:10" x14ac:dyDescent="0.25">
      <c r="I466"/>
      <c r="J466"/>
    </row>
    <row r="467" spans="9:10" x14ac:dyDescent="0.25">
      <c r="I467"/>
      <c r="J467"/>
    </row>
    <row r="468" spans="9:10" x14ac:dyDescent="0.25">
      <c r="I468"/>
      <c r="J468"/>
    </row>
    <row r="469" spans="9:10" x14ac:dyDescent="0.25">
      <c r="I469"/>
      <c r="J469"/>
    </row>
    <row r="470" spans="9:10" x14ac:dyDescent="0.25">
      <c r="I470"/>
      <c r="J470"/>
    </row>
    <row r="471" spans="9:10" x14ac:dyDescent="0.25">
      <c r="I471"/>
      <c r="J471"/>
    </row>
    <row r="472" spans="9:10" x14ac:dyDescent="0.25">
      <c r="I472"/>
      <c r="J472"/>
    </row>
    <row r="473" spans="9:10" x14ac:dyDescent="0.25">
      <c r="I473"/>
      <c r="J473"/>
    </row>
    <row r="474" spans="9:10" x14ac:dyDescent="0.25">
      <c r="I474"/>
      <c r="J474"/>
    </row>
    <row r="475" spans="9:10" x14ac:dyDescent="0.25">
      <c r="I475"/>
      <c r="J475"/>
    </row>
    <row r="476" spans="9:10" x14ac:dyDescent="0.25">
      <c r="I476"/>
      <c r="J476"/>
    </row>
    <row r="477" spans="9:10" x14ac:dyDescent="0.25">
      <c r="I477"/>
      <c r="J477"/>
    </row>
    <row r="478" spans="9:10" x14ac:dyDescent="0.25">
      <c r="I478"/>
      <c r="J478"/>
    </row>
    <row r="479" spans="9:10" x14ac:dyDescent="0.25">
      <c r="I479"/>
      <c r="J479"/>
    </row>
    <row r="480" spans="9:10" x14ac:dyDescent="0.25">
      <c r="I480"/>
      <c r="J480"/>
    </row>
    <row r="481" spans="9:10" x14ac:dyDescent="0.25">
      <c r="I481"/>
      <c r="J481"/>
    </row>
    <row r="482" spans="9:10" x14ac:dyDescent="0.25">
      <c r="I482"/>
      <c r="J482"/>
    </row>
    <row r="483" spans="9:10" x14ac:dyDescent="0.25">
      <c r="I483"/>
      <c r="J483"/>
    </row>
    <row r="484" spans="9:10" x14ac:dyDescent="0.25">
      <c r="I484"/>
      <c r="J484"/>
    </row>
    <row r="485" spans="9:10" x14ac:dyDescent="0.25">
      <c r="I485"/>
      <c r="J485"/>
    </row>
    <row r="486" spans="9:10" x14ac:dyDescent="0.25">
      <c r="I486"/>
      <c r="J486"/>
    </row>
    <row r="487" spans="9:10" x14ac:dyDescent="0.25">
      <c r="I487"/>
      <c r="J487"/>
    </row>
    <row r="488" spans="9:10" x14ac:dyDescent="0.25">
      <c r="I488"/>
      <c r="J488"/>
    </row>
    <row r="489" spans="9:10" x14ac:dyDescent="0.25">
      <c r="I489"/>
      <c r="J489"/>
    </row>
    <row r="490" spans="9:10" x14ac:dyDescent="0.25">
      <c r="I490"/>
      <c r="J490"/>
    </row>
    <row r="491" spans="9:10" x14ac:dyDescent="0.25">
      <c r="I491"/>
      <c r="J491"/>
    </row>
    <row r="492" spans="9:10" x14ac:dyDescent="0.25">
      <c r="I492"/>
      <c r="J492"/>
    </row>
    <row r="493" spans="9:10" x14ac:dyDescent="0.25">
      <c r="I493"/>
      <c r="J493"/>
    </row>
    <row r="494" spans="9:10" x14ac:dyDescent="0.25">
      <c r="I494"/>
      <c r="J494"/>
    </row>
    <row r="495" spans="9:10" x14ac:dyDescent="0.25">
      <c r="I495"/>
      <c r="J495"/>
    </row>
    <row r="496" spans="9:10" x14ac:dyDescent="0.25">
      <c r="I496"/>
      <c r="J496"/>
    </row>
    <row r="497" spans="9:10" x14ac:dyDescent="0.25">
      <c r="I497"/>
      <c r="J497"/>
    </row>
    <row r="498" spans="9:10" x14ac:dyDescent="0.25">
      <c r="I498"/>
      <c r="J498"/>
    </row>
    <row r="499" spans="9:10" x14ac:dyDescent="0.25">
      <c r="I499"/>
      <c r="J499"/>
    </row>
    <row r="500" spans="9:10" x14ac:dyDescent="0.25">
      <c r="I500"/>
      <c r="J500"/>
    </row>
    <row r="501" spans="9:10" x14ac:dyDescent="0.25">
      <c r="I501"/>
      <c r="J501"/>
    </row>
    <row r="502" spans="9:10" x14ac:dyDescent="0.25">
      <c r="I502"/>
      <c r="J502"/>
    </row>
    <row r="503" spans="9:10" x14ac:dyDescent="0.25">
      <c r="I503"/>
      <c r="J503"/>
    </row>
    <row r="504" spans="9:10" x14ac:dyDescent="0.25">
      <c r="I504"/>
      <c r="J504"/>
    </row>
    <row r="505" spans="9:10" x14ac:dyDescent="0.25">
      <c r="I505"/>
      <c r="J505"/>
    </row>
    <row r="506" spans="9:10" x14ac:dyDescent="0.25">
      <c r="I506"/>
      <c r="J506"/>
    </row>
    <row r="507" spans="9:10" x14ac:dyDescent="0.25">
      <c r="I507"/>
      <c r="J507"/>
    </row>
    <row r="508" spans="9:10" x14ac:dyDescent="0.25">
      <c r="I508"/>
      <c r="J508"/>
    </row>
    <row r="509" spans="9:10" x14ac:dyDescent="0.25">
      <c r="I509"/>
      <c r="J509"/>
    </row>
    <row r="510" spans="9:10" x14ac:dyDescent="0.25">
      <c r="I510"/>
      <c r="J510"/>
    </row>
    <row r="511" spans="9:10" x14ac:dyDescent="0.25">
      <c r="I511"/>
      <c r="J511"/>
    </row>
    <row r="512" spans="9:10" x14ac:dyDescent="0.25">
      <c r="I512"/>
      <c r="J512"/>
    </row>
    <row r="513" spans="9:10" x14ac:dyDescent="0.25">
      <c r="I513"/>
      <c r="J513"/>
    </row>
    <row r="514" spans="9:10" x14ac:dyDescent="0.25">
      <c r="I514"/>
      <c r="J514"/>
    </row>
    <row r="515" spans="9:10" x14ac:dyDescent="0.25">
      <c r="I515"/>
      <c r="J515"/>
    </row>
    <row r="516" spans="9:10" x14ac:dyDescent="0.25">
      <c r="I516"/>
      <c r="J516"/>
    </row>
    <row r="517" spans="9:10" x14ac:dyDescent="0.25">
      <c r="I517"/>
      <c r="J517"/>
    </row>
    <row r="518" spans="9:10" x14ac:dyDescent="0.25">
      <c r="I518"/>
      <c r="J518"/>
    </row>
    <row r="519" spans="9:10" x14ac:dyDescent="0.25">
      <c r="I519"/>
      <c r="J519"/>
    </row>
    <row r="520" spans="9:10" x14ac:dyDescent="0.25">
      <c r="I520"/>
      <c r="J520"/>
    </row>
    <row r="521" spans="9:10" x14ac:dyDescent="0.25">
      <c r="I521"/>
      <c r="J521"/>
    </row>
    <row r="522" spans="9:10" x14ac:dyDescent="0.25">
      <c r="I522"/>
      <c r="J522"/>
    </row>
    <row r="523" spans="9:10" x14ac:dyDescent="0.25">
      <c r="I523"/>
      <c r="J523"/>
    </row>
    <row r="524" spans="9:10" x14ac:dyDescent="0.25">
      <c r="I524"/>
      <c r="J524"/>
    </row>
    <row r="525" spans="9:10" x14ac:dyDescent="0.25">
      <c r="I525"/>
      <c r="J525"/>
    </row>
    <row r="526" spans="9:10" x14ac:dyDescent="0.25">
      <c r="I526"/>
      <c r="J526"/>
    </row>
    <row r="527" spans="9:10" x14ac:dyDescent="0.25">
      <c r="I527"/>
      <c r="J527"/>
    </row>
    <row r="528" spans="9:10" x14ac:dyDescent="0.25">
      <c r="I528"/>
      <c r="J528"/>
    </row>
    <row r="529" spans="9:10" x14ac:dyDescent="0.25">
      <c r="I529"/>
      <c r="J529"/>
    </row>
    <row r="530" spans="9:10" x14ac:dyDescent="0.25">
      <c r="I530"/>
      <c r="J530"/>
    </row>
    <row r="531" spans="9:10" x14ac:dyDescent="0.25">
      <c r="I531"/>
      <c r="J531"/>
    </row>
    <row r="532" spans="9:10" x14ac:dyDescent="0.25">
      <c r="I532"/>
      <c r="J532"/>
    </row>
    <row r="533" spans="9:10" x14ac:dyDescent="0.25">
      <c r="I533"/>
      <c r="J533"/>
    </row>
    <row r="534" spans="9:10" x14ac:dyDescent="0.25">
      <c r="I534"/>
      <c r="J534"/>
    </row>
    <row r="535" spans="9:10" x14ac:dyDescent="0.25">
      <c r="I535"/>
      <c r="J535"/>
    </row>
    <row r="536" spans="9:10" x14ac:dyDescent="0.25">
      <c r="I536"/>
      <c r="J536"/>
    </row>
    <row r="537" spans="9:10" x14ac:dyDescent="0.25">
      <c r="I537"/>
      <c r="J537"/>
    </row>
    <row r="538" spans="9:10" x14ac:dyDescent="0.25">
      <c r="I538"/>
      <c r="J538"/>
    </row>
    <row r="539" spans="9:10" x14ac:dyDescent="0.25">
      <c r="I539"/>
      <c r="J539"/>
    </row>
    <row r="540" spans="9:10" x14ac:dyDescent="0.25">
      <c r="I540"/>
      <c r="J540"/>
    </row>
    <row r="541" spans="9:10" x14ac:dyDescent="0.25">
      <c r="I541"/>
      <c r="J541"/>
    </row>
    <row r="542" spans="9:10" x14ac:dyDescent="0.25">
      <c r="I542"/>
      <c r="J542"/>
    </row>
    <row r="543" spans="9:10" x14ac:dyDescent="0.25">
      <c r="I543"/>
      <c r="J543"/>
    </row>
    <row r="544" spans="9:10" x14ac:dyDescent="0.25">
      <c r="I544"/>
      <c r="J544"/>
    </row>
    <row r="545" spans="9:10" x14ac:dyDescent="0.25">
      <c r="I545"/>
      <c r="J545"/>
    </row>
    <row r="546" spans="9:10" x14ac:dyDescent="0.25">
      <c r="I546"/>
      <c r="J546"/>
    </row>
    <row r="547" spans="9:10" x14ac:dyDescent="0.25">
      <c r="I547"/>
      <c r="J547"/>
    </row>
    <row r="548" spans="9:10" x14ac:dyDescent="0.25">
      <c r="I548"/>
      <c r="J548"/>
    </row>
    <row r="549" spans="9:10" x14ac:dyDescent="0.25">
      <c r="I549"/>
      <c r="J549"/>
    </row>
    <row r="550" spans="9:10" x14ac:dyDescent="0.25">
      <c r="I550"/>
      <c r="J550"/>
    </row>
    <row r="551" spans="9:10" x14ac:dyDescent="0.25">
      <c r="I551"/>
      <c r="J551"/>
    </row>
    <row r="552" spans="9:10" x14ac:dyDescent="0.25">
      <c r="I552"/>
      <c r="J552"/>
    </row>
    <row r="553" spans="9:10" x14ac:dyDescent="0.25">
      <c r="I553"/>
      <c r="J553"/>
    </row>
    <row r="554" spans="9:10" x14ac:dyDescent="0.25">
      <c r="I554"/>
      <c r="J554"/>
    </row>
    <row r="555" spans="9:10" x14ac:dyDescent="0.25">
      <c r="I555"/>
      <c r="J555"/>
    </row>
    <row r="556" spans="9:10" x14ac:dyDescent="0.25">
      <c r="I556"/>
      <c r="J556"/>
    </row>
    <row r="557" spans="9:10" x14ac:dyDescent="0.25">
      <c r="I557"/>
      <c r="J557"/>
    </row>
    <row r="558" spans="9:10" x14ac:dyDescent="0.25">
      <c r="I558"/>
      <c r="J558"/>
    </row>
    <row r="559" spans="9:10" x14ac:dyDescent="0.25">
      <c r="I559"/>
      <c r="J559"/>
    </row>
    <row r="560" spans="9:10" x14ac:dyDescent="0.25">
      <c r="I560"/>
      <c r="J560"/>
    </row>
    <row r="561" spans="9:10" x14ac:dyDescent="0.25">
      <c r="I561"/>
      <c r="J561"/>
    </row>
    <row r="562" spans="9:10" x14ac:dyDescent="0.25">
      <c r="I562"/>
      <c r="J562"/>
    </row>
    <row r="563" spans="9:10" x14ac:dyDescent="0.25">
      <c r="I563"/>
      <c r="J563"/>
    </row>
    <row r="564" spans="9:10" x14ac:dyDescent="0.25">
      <c r="I564"/>
      <c r="J564"/>
    </row>
    <row r="565" spans="9:10" x14ac:dyDescent="0.25">
      <c r="I565"/>
      <c r="J565"/>
    </row>
    <row r="566" spans="9:10" x14ac:dyDescent="0.25">
      <c r="I566"/>
      <c r="J566"/>
    </row>
    <row r="567" spans="9:10" x14ac:dyDescent="0.25">
      <c r="I567"/>
      <c r="J567"/>
    </row>
    <row r="568" spans="9:10" x14ac:dyDescent="0.25">
      <c r="I568"/>
      <c r="J568"/>
    </row>
    <row r="569" spans="9:10" x14ac:dyDescent="0.25">
      <c r="I569"/>
      <c r="J569"/>
    </row>
    <row r="570" spans="9:10" x14ac:dyDescent="0.25">
      <c r="I570"/>
      <c r="J570"/>
    </row>
    <row r="571" spans="9:10" x14ac:dyDescent="0.25">
      <c r="I571"/>
      <c r="J571"/>
    </row>
    <row r="572" spans="9:10" x14ac:dyDescent="0.25">
      <c r="I572"/>
      <c r="J572"/>
    </row>
    <row r="573" spans="9:10" x14ac:dyDescent="0.25">
      <c r="I573"/>
      <c r="J573"/>
    </row>
    <row r="574" spans="9:10" x14ac:dyDescent="0.25">
      <c r="I574"/>
      <c r="J574"/>
    </row>
    <row r="575" spans="9:10" x14ac:dyDescent="0.25">
      <c r="I575"/>
      <c r="J575"/>
    </row>
    <row r="576" spans="9:10" x14ac:dyDescent="0.25">
      <c r="I576"/>
      <c r="J576"/>
    </row>
    <row r="577" spans="9:10" x14ac:dyDescent="0.25">
      <c r="I577"/>
      <c r="J577"/>
    </row>
    <row r="578" spans="9:10" x14ac:dyDescent="0.25">
      <c r="I578"/>
      <c r="J578"/>
    </row>
    <row r="579" spans="9:10" x14ac:dyDescent="0.25">
      <c r="I579"/>
      <c r="J579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51">
    <cfRule type="cellIs" dxfId="47" priority="2" operator="lessThan">
      <formula>-0.1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Вреж</dc:creator>
  <cp:keywords/>
  <dc:description/>
  <cp:lastModifiedBy>Дмитрий</cp:lastModifiedBy>
  <cp:revision/>
  <dcterms:created xsi:type="dcterms:W3CDTF">2014-03-13T09:13:44Z</dcterms:created>
  <dcterms:modified xsi:type="dcterms:W3CDTF">2026-02-10T12:14:20Z</dcterms:modified>
  <cp:category/>
  <cp:contentStatus/>
</cp:coreProperties>
</file>